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4"/>
    <sheet state="visible" name="14-Sol Menu" sheetId="2" r:id="rId5"/>
    <sheet state="visible" name="Herbal 14-Sol Menu Adjuster" sheetId="3" r:id="rId6"/>
    <sheet state="visible" name="Daily Nutrition" sheetId="4" r:id="rId7"/>
    <sheet state="visible" name="Earth Provisioning" sheetId="5" r:id="rId8"/>
    <sheet state="visible" name="Crew Allocation" sheetId="6" r:id="rId9"/>
    <sheet state="visible" name="Crew Physiology" sheetId="7" r:id="rId10"/>
    <sheet state="visible" name="Physiology &amp; Needs" sheetId="8" r:id="rId11"/>
    <sheet state="visible" name="Medicinal Plant System" sheetId="9" r:id="rId12"/>
    <sheet state="visible" name="Terrace &amp; Guild Matrix" sheetId="10" r:id="rId13"/>
    <sheet state="visible" name="Symptom Modules" sheetId="11" r:id="rId14"/>
    <sheet state="visible" name="Drinks &amp; Teas" sheetId="12" r:id="rId15"/>
    <sheet state="visible" name="Pantry &amp; Roles" sheetId="13" r:id="rId16"/>
    <sheet state="visible" name="Parameters &amp; Sources" sheetId="14" r:id="rId17"/>
  </sheets>
  <definedNames/>
  <calcPr/>
  <extLst>
    <ext uri="GoogleSheetsCustomDataVersion2">
      <go:sheetsCustomData xmlns:go="http://customooxmlschemas.google.com/" r:id="rId18" roundtripDataChecksum="bepXn6rqGR/ds+PQhQ0Vm3wJmM61Y0yJs5AnK6acrhs="/>
    </ext>
  </extLst>
</workbook>
</file>

<file path=xl/sharedStrings.xml><?xml version="1.0" encoding="utf-8"?>
<sst xmlns="http://schemas.openxmlformats.org/spreadsheetml/2006/main" count="3919" uniqueCount="2350">
  <si>
    <t>RAMS 14-Sol Meal Plan</t>
  </si>
  <si>
    <t>Crew-specific nutrition system and a Martian medicinal-plant, food-processing, and pharmaceutical-discovery platform.</t>
  </si>
  <si>
    <t>How the same menu changes for different people</t>
  </si>
  <si>
    <t>Energy</t>
  </si>
  <si>
    <t>Baseline energy is calculated from age, body mass, height, activity, and the selected NASA EER reference equation—or replaced by a measured value. EVA and pregnancy/lactation energy are added as separate, visible terms.</t>
  </si>
  <si>
    <t>Iron</t>
  </si>
  <si>
    <t>Iron planning follows actual blood loss and reproductive stage: 8 mg/day is the adult reference for men and non-menstruating adults; NASA requires at least 18 mg/day for menstruating women under 50 who do not suppress menstruation; pregnancy uses 27 mg/day and lactation 9 mg/day as Earth DRI references. Ferritin, hemoglobin, inflammation, diet form, and symptoms remain part of interpretation.</t>
  </si>
  <si>
    <t>Other sex- and life-stage-linked nutrients</t>
  </si>
  <si>
    <t>Age, menopause, pregnancy, and lactation change calcium, folate, vitamin B12, magnesium, and zinc references. These are selected through a physiological nutrient profile rather than inferred from a name or identity field.</t>
  </si>
  <si>
    <t>Protein and workload</t>
  </si>
  <si>
    <t>Protein is calculated from body mass and checked against the NASA exploration planning band. Exercise, EVA, recovery, appetite, renal status, and observed performance determine how the range is used.</t>
  </si>
  <si>
    <t>Gender and food experience</t>
  </si>
  <si>
    <t>Gender identity, culture, religion, sensory preference, privacy, cravings, and familiar meal forms affect appetite, acceptability, emotional regulation, and social inclusion. They are recorded directly and used to choose foods, not substituted for physiological measurements.</t>
  </si>
  <si>
    <t>14-Sol Menu - Per Person</t>
  </si>
  <si>
    <t>14-Sol Herbal Recipe Adjustments by Condition (Column S to Select Condition --&gt; Column T Adjusted Recipe)</t>
  </si>
  <si>
    <t>Illness and digestion</t>
  </si>
  <si>
    <t>Nausea, vomiting, diarrhea, constipation, reflux, oral pain, allergy, low appetite, and other symptoms temporarily change texture, fiber, fat, odor, portion size, fluids, electrolytes, and timing while preserving energy and nutrient recovery.</t>
  </si>
  <si>
    <t>Fourteen-Sol Nutrition and Origin Summary</t>
  </si>
  <si>
    <t>Early phase: no live poultry or laying flock is credited. Chicken is Earth-provisioned frozen cooked boneless chicken; egg is Earth-provisioned pasteurized whole-egg powder rehydrated with treated water.</t>
  </si>
  <si>
    <t>Each row is one scheduled serving. Choose a condition in the yellow column to assemble the baseline recipe with an exact optional botanical addition, substitution or process change. When conditions overlap, the kitchen issues one source-coded composite batch rather than stacking every module blindly.</t>
  </si>
  <si>
    <t>Medicinal plants as technology</t>
  </si>
  <si>
    <t>RAMS does not treat herbs and fungi as garnish, folklore, or a backup pharmacy. They are daily food, first-response preparations, ecological infrastructure, and a renewable chemical library feeding extraction, fermentation, fractionation, bioassay, metabolomics, formulation, and pharmaceutical manufacture. The research question is what Martian cultivation does to their chemistry and usefulness.</t>
  </si>
  <si>
    <t>Sol</t>
  </si>
  <si>
    <t>Steamed-food and hydration case</t>
  </si>
  <si>
    <t>Updated Sol 3 and Sol 14 values reflect the preserved-meat and cheese integrations; vitamin D is set to the current NASA-STD-3001 Rev F value of 25 micrograms/day.</t>
  </si>
  <si>
    <t>Mars outside is cold and desiccating, while the pressurized habitat must actively control humidity. Water is therefore designed into both beverages and recipes. Congee, broths, steamed dumplings and buns, moist grains, soups, curries, and stewed fruit deliver water with warmth, aroma, and food energy; the water actually served and consumed is entered into the fluid balance. Crunchy, baked, fatty, salty, sour, creamy, and preserved foods remain in the menu because hydration is only one requirement and sensory monotony can suppress intake.</t>
  </si>
  <si>
    <t>Theme</t>
  </si>
  <si>
    <t>Meal slot</t>
  </si>
  <si>
    <t>kcal</t>
  </si>
  <si>
    <t>Menu item</t>
  </si>
  <si>
    <t>Protein g</t>
  </si>
  <si>
    <t>Serving g</t>
  </si>
  <si>
    <t>Serving oz</t>
  </si>
  <si>
    <t>Carb g</t>
  </si>
  <si>
    <t>Base dish</t>
  </si>
  <si>
    <t>Fat g</t>
  </si>
  <si>
    <t>Fiber g</t>
  </si>
  <si>
    <t>Baseline ingredients + preparation</t>
  </si>
  <si>
    <t>Workbook map</t>
  </si>
  <si>
    <t>Sugar g</t>
  </si>
  <si>
    <t>Dry air / mucosa</t>
  </si>
  <si>
    <t>Nausea / low appetite</t>
  </si>
  <si>
    <t>Added sugar g</t>
  </si>
  <si>
    <t>Reflux / upper GI</t>
  </si>
  <si>
    <t>Source-coded ingredients</t>
  </si>
  <si>
    <t>Sodium mg</t>
  </si>
  <si>
    <t>14-Sol Menu</t>
  </si>
  <si>
    <t>Constipation / dry stool</t>
  </si>
  <si>
    <t>Preparation + storage</t>
  </si>
  <si>
    <t>70 source-coded food-service records; two baseline updates introduce preserved meat and cheese.</t>
  </si>
  <si>
    <t>Vomiting / diarrhea recovery</t>
  </si>
  <si>
    <t>Calcium mg</t>
  </si>
  <si>
    <t>Fluid shift / renal</t>
  </si>
  <si>
    <t>Carry-forward / waste</t>
  </si>
  <si>
    <t>Iron mg</t>
  </si>
  <si>
    <t>Bone / muscle unloading</t>
  </si>
  <si>
    <t>Primary purpose</t>
  </si>
  <si>
    <t>Herbal 14-Sol Menu Adjuster</t>
  </si>
  <si>
    <t>Radiation / vision</t>
  </si>
  <si>
    <t>Potassium mg</t>
  </si>
  <si>
    <t>Other declared roles</t>
  </si>
  <si>
    <t>Adjusts usual recipes by adding herbs according to crew symptoms (menstruation, throat symptoms, digestion, fever, etc).</t>
  </si>
  <si>
    <t>Menstrual / blood loss</t>
  </si>
  <si>
    <t>Vit A ug RAE</t>
  </si>
  <si>
    <t>Sleep / circadian</t>
  </si>
  <si>
    <t>Water / thermal form</t>
  </si>
  <si>
    <t>Daily Nutrition</t>
  </si>
  <si>
    <t>Wound / immune</t>
  </si>
  <si>
    <t>Per-sol macros, micronutrients, origin shares, and formula-driven compliance checks.</t>
  </si>
  <si>
    <t>Vit C mg</t>
  </si>
  <si>
    <t>Emotional-support role</t>
  </si>
  <si>
    <t>Emotional / sensory</t>
  </si>
  <si>
    <t>Earth Provisioning</t>
  </si>
  <si>
    <t>Itemized early-phase manifest: every scheduled Earth food, its 14-sol mass, storage form, menu use, and Martian replacement gate.</t>
  </si>
  <si>
    <t>Vit D ug</t>
  </si>
  <si>
    <t>Illness / variation note</t>
  </si>
  <si>
    <t>Selected condition</t>
  </si>
  <si>
    <t>Crew Allocation</t>
  </si>
  <si>
    <t>15-person energy and protein roster using age, mass, height, activity, EER reference basis, EVA, and reproductive-stage energy.</t>
  </si>
  <si>
    <t>Active adjustment</t>
  </si>
  <si>
    <t>Vit B12 ug</t>
  </si>
  <si>
    <t>Source / revision</t>
  </si>
  <si>
    <t>Crew Physiology</t>
  </si>
  <si>
    <t>Assembled active recipe</t>
  </si>
  <si>
    <t>Linked roster for menstruation/bleeding, nutrient profile, iron, calcium, folate, B12, magnesium, zinc, symptoms, gendered food experience, and monitoring.</t>
  </si>
  <si>
    <t>Omega-3 g</t>
  </si>
  <si>
    <t>Physiology &amp; Needs</t>
  </si>
  <si>
    <t>Reference matrix showing exactly which physiological variables change energy and nutrient planning, with source-linked adult profiles.</t>
  </si>
  <si>
    <t>EP kcal share</t>
  </si>
  <si>
    <t>Medicinal Plant System</t>
  </si>
  <si>
    <t>A frontier plant/fungal bank organized by Mars physiological domain, named priority molecules, food/preparation route, ecology, processing, materials, feed, and pharmaceutical manufacture.</t>
  </si>
  <si>
    <t>EP kcal</t>
  </si>
  <si>
    <t>Garden opening / Japanese-inspired</t>
  </si>
  <si>
    <t>Terrace &amp; Guild Matrix</t>
  </si>
  <si>
    <t>Mars kcal</t>
  </si>
  <si>
    <t>Operational placement of the bank across canopy, humid, cold-dry, wetland, fungal, fodder/fiber, secure-pharmacy, seed-bank, and extraction zones.</t>
  </si>
  <si>
    <t>Breakfast</t>
  </si>
  <si>
    <t>15-person kcal</t>
  </si>
  <si>
    <t>Symptom Modules</t>
  </si>
  <si>
    <t>Food-form, hydration, medicinal-plant, sample-capture, and escalation responses for familiar and unknown illnesses.</t>
  </si>
  <si>
    <t>Berry-soy overnight oats</t>
  </si>
  <si>
    <t>Supplement count</t>
  </si>
  <si>
    <t>Drinks &amp; Teas</t>
  </si>
  <si>
    <t>Everyday medicinal foods, therapeutic preparations, electrolyte fluids, comfort drinks, and their processing pathways.</t>
  </si>
  <si>
    <t>Menu kcal sum</t>
  </si>
  <si>
    <t>Pantry &amp; Roles</t>
  </si>
  <si>
    <t>Why Earth-provisioned cheese, luncheon meat, milk powder, flour, ferments, and comfort ingredients earn their mass.</t>
  </si>
  <si>
    <t>kcal variance</t>
  </si>
  <si>
    <t>Parameters &amp; Sources</t>
  </si>
  <si>
    <t>Visible formula constants, source-code definitions, and primary/official references.</t>
  </si>
  <si>
    <t>Compliance note</t>
  </si>
  <si>
    <t>oats 85 g [EP]; cultured soy 250 g [MF/MA]; strawberries 120 g [MP]; flax 15 g [MA]; sunflower seeds 20 g [MA]; water 120 g [RM]</t>
  </si>
  <si>
    <t>Hydrate and culture overnight; serve chilled. Hold at &lt;=4 C for 24 h.</t>
  </si>
  <si>
    <t>Bake excess into breakfast bars; berry tops enter sanitized compost.</t>
  </si>
  <si>
    <t>Everyday nourishment</t>
  </si>
  <si>
    <t>Energy; Nutrition; Fermentation/preservation; Color/plant diversity</t>
  </si>
  <si>
    <t>Mixed-moisture meal</t>
  </si>
  <si>
    <t>Fold in 20 g steamed Bai He bulb + 25 g cooked Tremella and 60 mL Mai Men Dong decoction made from 3 g root; serve cool-to-warm rather than icy. This adds starch/polysaccharides, beta-glucans and ophiopogonins directly to the base.</t>
  </si>
  <si>
    <t>Emotional value is preference-dependent; not claimed as the item's sole function.</t>
  </si>
  <si>
    <t>Pause or reduce during vomiting/diarrhea if poorly tolerated; restore after stabilization.</t>
  </si>
  <si>
    <t>Alexa baseline; source PDF p. 17</t>
  </si>
  <si>
    <t>Serve room-temperature or warm; blend 0.5 g dried ginger + 0.2 g cardamom into the base, loosen with 60 mL warm water, and serve half portions 20–30 minutes apart. Retain the remaining portion rather than reducing daily energy silently.</t>
  </si>
  <si>
    <t>Omit chili, sharp spice, vinegar and 50% of the tomato/acid fruit; replace the removed mass with roasted carrot, pear, potato or mild greens. Stir 60 mL Yu Zhu/Huang Jing broth made from 5 g processed rhizome into the sauce and reduce added oil by 5 g.</t>
  </si>
  <si>
    <t>Hydrate the recipe's existing flax/chia plus 4 g Plantago husk in 120 mL additional water for at least 15 minutes; fold in 60 g stewed pear. Record the extra 120 mL as consumed recipe water.</t>
  </si>
  <si>
    <t>Lunch</t>
  </si>
  <si>
    <t>Miso potato-tofu harvest bowl</t>
  </si>
  <si>
    <t>After oral fluid is retained, remove raw vegetables and fermented garnish; replace 50% of pulses/tempeh with equal cooked rice or potato. Add 1 g fresh ginger + 3 g Poria powder to 150 mL rice/mushroom broth and serve the whole dish soft. Medical ORS remains a separate treatment order.</t>
  </si>
  <si>
    <t>Replace 75 mL of the recipe water/sauce with liquor from 20 g cooked Coix + 3 g Poria (coixol/coixenolide; pachymic-acid/beta-glucan program). Salt and total fluid remain person-specific rather than automatically raised or restricted.</t>
  </si>
  <si>
    <t>Replace 20 g of listed flour/oats with 20 g Tartary buckwheat; add 10 g sesame, flax or camelina meal. Use 60 mL decoction prepared from 3 g Astragalus + 3 g Eucommia in the batter/porridge (astragalosides; geniposidic acid) and account the displaced water.</t>
  </si>
  <si>
    <t>Fold in 20 g goji + 5 g rose-hip powder + 10–15 mg saffron; keep 10 g seed butter/oil in the recipe as a carotenoid carrier. This creates a zeaxanthin, crocin/crocetin, ascorbate and carotenoid-tagged batch.</t>
  </si>
  <si>
    <t>Add 10 g amla or 5 g rose-hip powder, 15 g sesame and 1 g ginger to the recipe; pair the acidic fruit with the meal's iron/protein rather than treating it as a separate supplement. Preserve the requested sweet/creamy form.</t>
  </si>
  <si>
    <t>For circadian anchoring rather than sedation, add 15 g goji + 10 mg saffron to the warm recipe and serve at the scheduled wake/light period. Do not add Jatamansi/valerian to a working breakfast.</t>
  </si>
  <si>
    <t>Add 10 g amla + 20 g sea buckthorn and 10 g pea/soy protein to the base; keep the moist texture. This adds emblicanin/gallic-acid, carotenoid/isorhamnetin and protein substrates without turning the dish into a topical preparation.</t>
  </si>
  <si>
    <t>potato 300 g [MA]; barley 150 g [MA]; tofu 140 g [MF/MA]; komatsuna 80 g [MA]; radish 50 g [MA]; miso 22 g [MF/MA]; sesame oil 18 g [MA]</t>
  </si>
  <si>
    <t>Split the finishing portion by preference: cacao 5 g for bitter/chocolate, berry or sea-buckthorn 20 g for sour, cultured soy/milk 30 g for creamy, or toasted sesame 10 g for crunch. Record the chosen sensory role; no option is treated as inherently healthier.</t>
  </si>
  <si>
    <t>Roast roots; steam greens; assemble with warm miso dressing. Hot-hold &gt;=60 C for &lt;=2 h.</t>
  </si>
  <si>
    <t>Baseline / none</t>
  </si>
  <si>
    <t>Mash remainder into filled buns; clean stems flavor the next broth.</t>
  </si>
  <si>
    <t>Protein / recovery support</t>
  </si>
  <si>
    <t>Energy; Nutrition; Fermentation/preservation</t>
  </si>
  <si>
    <t>High-moisture / hot or steamed</t>
  </si>
  <si>
    <t>Pause or reduce during vomiting/diarrhea if poorly tolerated; restore after stabilization. Sodium is adjusted against the individual's fluid, renal, and exercise plan.</t>
  </si>
  <si>
    <t>Dinner</t>
  </si>
  <si>
    <t>Mushroom egg-ribbon noodles</t>
  </si>
  <si>
    <t>Mediterranean garden</t>
  </si>
  <si>
    <t>wheat noodles 220 g [MA]; mushrooms 180 g [MF]; pasteurized whole-pasteurized whole-egg powder 25 g [EP]; treated water 75 g [RM]; peas 100 g [MA]; scallion 25 g [MA]; algae oil 12 g [AQ]; broth water 180 g [RM]; low-sodium seasoning 3 g [EP]</t>
  </si>
  <si>
    <t>Rehydrate pasteurized whole-egg powder with the listed treated water immediately before cooking. Boil noodles; simmer mushroom broth; stream in egg. Cool leftovers to &lt;=4 C within 2 h.</t>
  </si>
  <si>
    <t>Broth becomes Sol 2 grain soup; noodle ends become a crisp garnish.</t>
  </si>
  <si>
    <t>Energy; Nutrition; Water carried in food</t>
  </si>
  <si>
    <t>Acute GI upset: use a lower-fiber portion or rice/porridge equivalent. Sodium is adjusted against the individual's fluid, renal, and exercise plan.</t>
  </si>
  <si>
    <t>RAMS early-phase source correction: egg is Earth-provisioned pasteurized whole-egg powder; no laying flock is credited.</t>
  </si>
  <si>
    <t>Convert this dry item into a two-texture service: crumble 50% into 60 g warm pear–loquat compote containing 60 mL Ophiopogon/Mai Men Dong decoction made from 3 g root (ophiopogonins); keep 50% crisp. Add 20 g cooked Bai He bulb if throat irritation is present.</t>
  </si>
  <si>
    <t>Supplement 1</t>
  </si>
  <si>
    <t>Soften the portion with 60 g pear–ginger compote containing 1 g fresh ginger; serve half now and half later. Preserve a small crisp edge only if its odor/texture remains desirable.</t>
  </si>
  <si>
    <t>Seed-berry recovery bite</t>
  </si>
  <si>
    <t>Add 60 mL Yu Zhu–Bai He broth made from 5 g processed Polygonatum + 15 g lily bulb; reduce oil by 5 g and keep the serving mild, warm and smaller. A selected low-glycyrrhizin licorice fraction can replace part of the broth only as a tracked product.</t>
  </si>
  <si>
    <t>Serve the item with an integrated Plantago–pear gel: 4 g Plantago husk + 120 mL water + 60 g stewed pear. Alternate bites preserve crunch while the same service supplies the water required by the mucilage.</t>
  </si>
  <si>
    <t>Cook 20 g Coix grain with 3 g Poria and use 75 mL of that liquor in the recipe. Adjust the listed miso/kimchi/cheese/seasoning/salt by 25–50% only to the individual's current sodium and fluid order; record the final grams, urine response and total recipe water.</t>
  </si>
  <si>
    <t>Add 2 g turmeric + 30 g mushroom to the cooked base; finish with 20 g sea-buckthorn or amla sauce instead of an untracked antioxidant supplement. Retain a portion for curcuminoid, ergothioneine, isorhamnetin/carotenoid and crew-response analysis.</t>
  </si>
  <si>
    <t>Increase cooked greens or lentils by 40 g, finish with 10 g amla or 20 g sea-buckthorn sauce, and add 1 g ginger to the cooking liquid. The iron, vitamin-C pairing, pain/nausea response and actual bleeding pattern are recorded separately.</t>
  </si>
  <si>
    <t>Add 10 g fresh Centella to the herb/green component or 10 mg saffron to the sauce; keep the meal caffeine-free. Reserve Jatamansi/valerian for the evening service so lunch does not impair EVA or laboratory readiness.</t>
  </si>
  <si>
    <t>Add 2 g garlic + 2 g turmeric + 30 g mushroom and 20 g moringa leaf or other released greens to the cooked recipe; preserve the listed protein. Tag allicin, curcuminoid, ergothioneine/beta-glucan and glucomoringin chemistry to the batch.</t>
  </si>
  <si>
    <t>berry paste 30 g [MP]; oat crumb 20 g [EP]; sesame 15 g [MA]; flax 10 g [MA]</t>
  </si>
  <si>
    <t>Preserve the intended crunch and offer one 30 g dip/finish: creamy cultured sauce, sour berry–herb relish, salty miso/cheese where allocated, or aromatic chili/herb oil. The selected preference is part of the recipe and its sodium/energy count.</t>
  </si>
  <si>
    <t>Press and bake; store airtight at ambient temperature for 3 sols.</t>
  </si>
  <si>
    <t>Crumbs top cultured soy; packaging is cleaned and recycled.</t>
  </si>
  <si>
    <t>Portable energy + texture</t>
  </si>
  <si>
    <t>Energy; Nutrition; Color/plant diversity</t>
  </si>
  <si>
    <t>Korean-inspired fermentation</t>
  </si>
  <si>
    <t>Low-moisture / texture contrast</t>
  </si>
  <si>
    <t>Scale to the individual and substitute for allergy, intolerance, symptom state, or appetite without moral ranking.</t>
  </si>
  <si>
    <t>Supplement 2</t>
  </si>
  <si>
    <t>Early-Phase Earth-Provisioned Food Manifest</t>
  </si>
  <si>
    <t>Cultured soy berry cup</t>
  </si>
  <si>
    <t>Scheduled mass is calculated from the 14-sol menu after source correction. Bridge reserves are manifested but are not credited as Martian food and enter the EP calorie share whenever used.</t>
  </si>
  <si>
    <t>Manifest status</t>
  </si>
  <si>
    <t>Earth-provisioned food</t>
  </si>
  <si>
    <t>Flight / storage form</t>
  </si>
  <si>
    <t>14-sol g per person</t>
  </si>
  <si>
    <t>15-person kg</t>
  </si>
  <si>
    <t>Why it is brought</t>
  </si>
  <si>
    <t>Baseline menu placement</t>
  </si>
  <si>
    <t>Use the existing broth/sauce as carrier: add 25 g Tremella, 3 g Mai Men Dong root and 5 g processed Polygonatum/Yu Zhu decocted in 75–120 mL water; steam or cover-cook the serving instead of drying it.</t>
  </si>
  <si>
    <t>Replace 25% of the listed pulse/tempeh mass with equal cooked rice, barley or potato; add 2 g fresh ginger or 0.5 g dried ginger (gingerols/shogaols) and 0.5 g jimbu or muña at the end; reduce added oil by 5 g and divide into two warm portions.</t>
  </si>
  <si>
    <t>Storage and release control</t>
  </si>
  <si>
    <t>Add 4 g prehydrated Plantago husk in 120 mL water plus 60 g stewed pear; for savory meals also increase cooked greens by 40 g. Do not add dry fiber without the measured water.</t>
  </si>
  <si>
    <t>cultured soy 200 g [MF/MA]; blueberries 50 g [MP]; berry powder 10 g [MP]</t>
  </si>
  <si>
    <t>Martian replacement gate</t>
  </si>
  <si>
    <t>Portion cold immediately before service; hold at &lt;=4 C for 24 h.</t>
  </si>
  <si>
    <t>EP accounting rule</t>
  </si>
  <si>
    <t>Unserved sealed cups freeze into recovery pops.</t>
  </si>
  <si>
    <t>Scheduled baseline</t>
  </si>
  <si>
    <t>Replace 60 mL recipe water/broth with a decoction of Astragalus 3 g + Eucommia 3 g + Drynaria 2 g; add 20 g cooked quinoa/amaranth or Tartary buckwheat. Preserve the full protein portion and serve around resistance or 0.6/1 g loading.</t>
  </si>
  <si>
    <t>Chicken</t>
  </si>
  <si>
    <t>Frozen, fully cooked, boneless chicken in portioned high-barrier packs</t>
  </si>
  <si>
    <t>Moderate-to-high moisture</t>
  </si>
  <si>
    <t>Fold 10 g fresh Centella into greens/sauce or 10 mg saffron into a sweet base. When an evening sedative study is selected, replace 60 mL recipe water with an infusion made from 0.5 g Jatamansi or Andean valerian and tag next-sol readiness.</t>
  </si>
  <si>
    <t>Serve four optional finishes so the same base can answer appetite: 15 g toasted seed/crisp, 5 g berry vinegar or 20 g sour relish, 30 g cultured creamy sauce, or 2 g aromatic chili/herb oil. Record which sensory function—crunchy, sour, creamy, salty or spicy—was requested.</t>
  </si>
  <si>
    <t>Familiar high-quality protein and recipe-specific texture before any poultry habitat, hatch, feed, veterinary, welfare, or processing system is validated.</t>
  </si>
  <si>
    <t>Buckwheat berry cakes</t>
  </si>
  <si>
    <t>Sols 2, 6 and 12: herb chicken, dumplings and shawarma-style plate.</t>
  </si>
  <si>
    <t>Latin garden</t>
  </si>
  <si>
    <t>Continuous frozen chain; controlled refrigerator thaw; lot identity; validated thaw window; no refreezing after service.</t>
  </si>
  <si>
    <t>Only changes to [AD] after a Martian poultry system demonstrates feed security, disease control, reproduction, welfare, slaughter/processing and continuous output.</t>
  </si>
  <si>
    <t>All chicken calories count as EP in the early phase.</t>
  </si>
  <si>
    <t>Egg</t>
  </si>
  <si>
    <t>Pasteurized whole-egg powder in oxygen/moisture-barrier packs; reconstituted 1 part powder to 3 parts treated water</t>
  </si>
  <si>
    <t>buckwheat flour 110 g [MA]; pasteurized whole-egg powder 18 g [EP]; soy milk 220 g [MF/MA]; strawberries 100 g [MP]; sunflower cream 55 g [MA]; water 17 g [RM]</t>
  </si>
  <si>
    <t>Griddle in batches; rehydrate egg powder immediately before mixing. Hold hot &lt;=2 h.</t>
  </si>
  <si>
    <t>Extra cakes layer into berry pudding; batter residue enters food-safe wash recovery.</t>
  </si>
  <si>
    <t>Egg functionality for ribbons, scrambling, binding, pancakes, casseroles and pizza without assuming a laying flock.</t>
  </si>
  <si>
    <t>Replace half the acidic berry/cacao topping with 60 g cooked pear; add 60 mL Polygonatum/Yu Zhu broth made from 5 g processed rhizome. Serve a smaller warm portion; peppermint and concentrated essential oils are not added.</t>
  </si>
  <si>
    <t>Sols 1, 2, 3, 4, 6, 7, 8, 11, 12 and 14.</t>
  </si>
  <si>
    <t>After oral fluid is retained, soften the item into 150 mL rice broth containing 1 g ginger + 3 g Poria; omit seeds, raw garnish and high-fat dip for this service while replacing their calories with rice/potato.</t>
  </si>
  <si>
    <t>Keep sealed, cool and dry; open small packs; rehydrate immediately before cooking; control cross-contact and lot identity.</t>
  </si>
  <si>
    <t>Use lactose-free/non-dairy equivalent for intolerance; preserve calorie and protein totals.</t>
  </si>
  <si>
    <t>Only changes to [AD] after a laying flock demonstrates feed, calcium, welfare, hatch/replacement, veterinary and reliable egg-safety performance.</t>
  </si>
  <si>
    <t>RAMS clarification: egg powder is pasteurized and Earth-provisioned.</t>
  </si>
  <si>
    <t>Powder calories count as EP; reconstitution water counts as RM and adds no calories.</t>
  </si>
  <si>
    <t>Oats and oat crumb</t>
  </si>
  <si>
    <t>Dry rolled oats and milled oat crumb in barrier packs</t>
  </si>
  <si>
    <t>Quinoa-lentil harvest bowl</t>
  </si>
  <si>
    <t>Breakfast reliability, soluble-fiber functionality and familiar snack structure while cereal production stabilizes.</t>
  </si>
  <si>
    <t>Sols 1, 3, 5, 10 and 11.</t>
  </si>
  <si>
    <t>Dry, oxygen-controlled storage; pest and moisture monitoring; lot rotation.</t>
  </si>
  <si>
    <t>Replace with verified Martian oat or other grain harvest and milling; retain reserve against crop failure.</t>
  </si>
  <si>
    <t>Counts as EP until a specific Martian batch is released.</t>
  </si>
  <si>
    <t>Dehydrated milk</t>
  </si>
  <si>
    <t>Nonfat or whole milk powder selected by recipe and nutrient requirement</t>
  </si>
  <si>
    <t>quinoa 200 g [MA]; lentils 180 g [MA]; tomato 120 g [MA]; cucumber 100 g [MA]; herbs 25 g [MA]; seed oil 22 g [MA]; berry vinegar 18 g [MF/MP]; salt 2 g [RM]</t>
  </si>
  <si>
    <t>Cook grain and pulses separately; chill vegetables; combine at service. Cold-hold &lt;=4 C.</t>
  </si>
  <si>
    <t>Remainder stuffs Sol 3 peppers; herb stems enter stock.</t>
  </si>
  <si>
    <t>Sauce body, browning, protein, calcium, desserts, drinks and a bridge to later dairy.</t>
  </si>
  <si>
    <t>Sols 7, 8 and 12 plus optional cocoa/beverage service.</t>
  </si>
  <si>
    <t>Moisture/oxygen barrier; protect fat-containing powder from oxidation; allergen and lot control.</t>
  </si>
  <si>
    <t>Replace only after validated Martian milk production and processing, or a nutritionally equivalent local culture system.</t>
  </si>
  <si>
    <t>Counts as EP even when cultured or cooked on Mars.</t>
  </si>
  <si>
    <t>Coconut powder</t>
  </si>
  <si>
    <t>Shelf-stable coconut milk/cream powder</t>
  </si>
  <si>
    <t>South Asian spice and cultured foods</t>
  </si>
  <si>
    <t>Acute GI upset: use a lower-fiber portion or rice/porridge equivalent.</t>
  </si>
  <si>
    <t>Alexa baseline; source PDF p. 18</t>
  </si>
  <si>
    <t>Concentrated fat, aroma and recognizable curry/laksa texture not produced by the initial crop list.</t>
  </si>
  <si>
    <t>Sols 11 and 13.</t>
  </si>
  <si>
    <t>Moisture/oxygen barrier; opened-pack oxidation control; allergen declaration where applicable.</t>
  </si>
  <si>
    <t>Remains a specialty import until a local functional replacement is accepted; substitution must preserve energy and sensory role.</t>
  </si>
  <si>
    <t>Counts as EP.</t>
  </si>
  <si>
    <t>Herb chicken, wheat berries and roots</t>
  </si>
  <si>
    <t>Aged cheddar</t>
  </si>
  <si>
    <t>Vacuum-packed aged cheese in small service blocks</t>
  </si>
  <si>
    <t>Concentrated flavor, fat, protein, calcium and explicit pizza/celebration function before Martian dairy.</t>
  </si>
  <si>
    <t>Sol 14 garden cheese pizza / flatbread feast.</t>
  </si>
  <si>
    <t>Refrigerated storage; small-block issue; rind/trim assigned before service; allergen and lot control.</t>
  </si>
  <si>
    <t>Replace only after validated Martian milk, cheesemaking and food-safety systems; Earth cheese may remain a specialty import.</t>
  </si>
  <si>
    <t>Earth-provisioned frozen cooked boneless chicken 150 g [EP]; wheat berries 230 g [MA]; carrot 140 g [MA]; turnip 120 g [MA]; greens 90 g [MA]; herb oil 24 g [MA]; broth water 36 g [RM]</t>
  </si>
  <si>
    <t>Thaw the Earth-provisioned frozen cooked boneless chicken under controlled refrigeration; retain lot identity and use within the validated thaw window. Roast chicken and roots; pressure-cook grain. Verify poultry reaches safe internal temperature.</t>
  </si>
  <si>
    <t>Clean chicken trim and vegetable trimmings make stock; chicken-grain remainder becomes Sol 3 soup.</t>
  </si>
  <si>
    <t>Shelf-stable luncheon meat</t>
  </si>
  <si>
    <t>Energy; Nutrition; Color/plant diversity; Water carried in food</t>
  </si>
  <si>
    <t>Commercial sealed luncheon meat such as lower-sodium SPAM or equivalent</t>
  </si>
  <si>
    <t>RAMS early-phase source correction: chicken is Earth-provisioned frozen cooked boneless chicken; no Martian poultry production is credited.</t>
  </si>
  <si>
    <t>Compact contingency protein/fat and a deliberately familiar, culturally legible preserved-meat flavor.</t>
  </si>
  <si>
    <t>Sol 3 SPAM-kimchi barley cake.</t>
  </si>
  <si>
    <t>Shelf-stable unopened; refrigerate and rapidly assign remainder after opening; lot, sodium and allergen accounting.</t>
  </si>
  <si>
    <t>May be replaced by locally processed animal or fermented protein, but cultural continuity can justify retaining some imported product.</t>
  </si>
  <si>
    <t>White-bean herb crisp</t>
  </si>
  <si>
    <t>Spices, seasonings, cardamom and za'atar</t>
  </si>
  <si>
    <t>Dry high-potency spice and seasoning assortment in small barrier packs</t>
  </si>
  <si>
    <t>Very low mass creates menu variation, recognizable cuisines, appetite recovery and personal control.</t>
  </si>
  <si>
    <t>Distributed across all 14 sols.</t>
  </si>
  <si>
    <t>white beans 45 g [MA]; wheat crisp 25 g [MA]; herb oil 12 g [MA]; salt 1 g [RM]; spice 2 g [EP]</t>
  </si>
  <si>
    <t>Dry, light/oxygen-protected packs; allergen/adulterant screening; individual sodium counted where seasoning contains salt.</t>
  </si>
  <si>
    <t>Bake until dry; store airtight for 3 sols.</t>
  </si>
  <si>
    <t>Selected herbs/spices shift to MA/MP as cultivation succeeds; specialty trade goods remain acceptable imports.</t>
  </si>
  <si>
    <t>Broken crisps thicken soup; safe crumbs go to poultry feed processing.</t>
  </si>
  <si>
    <t>Every imported gram and its calories, if any, count as EP.</t>
  </si>
  <si>
    <t>Add 2 g fresh ginger or 0.5 g dried ginger to 60–90 mL of the recipe liquid; reduce oil by 5 g, keep odor low, and divide the meal into two small warm servings.</t>
  </si>
  <si>
    <t>Chia seed</t>
  </si>
  <si>
    <t>Energy; Nutrition; Crunch/appetite</t>
  </si>
  <si>
    <t>Dry seed</t>
  </si>
  <si>
    <t>Texture relief from soft-food monotony; emotional/appetite function is explicit.</t>
  </si>
  <si>
    <t>After oral fluid is retained, steam/soften the meal, remove raw garnish, and add 1 g ginger + 3 g Poria to 150 mL broth or cooking water. Replace poorly tolerated fat/fiber with cooked rice or potato at equal energy; ORS remains separately accounted.</t>
  </si>
  <si>
    <t>Acute GI upset: use a lower-fiber portion or rice/porridge equivalent. Provide a mild, lower-acid version for reflux or nausea.</t>
  </si>
  <si>
    <t>Texture, thickening and omega-3/fiber contribution before local seed production.</t>
  </si>
  <si>
    <t>Sol 4 berry-chia cup.</t>
  </si>
  <si>
    <t>Dry, cool, oxygen-protected storage.</t>
  </si>
  <si>
    <t>Chinese-inspired whole-crop cooking</t>
  </si>
  <si>
    <t>Replace with locally grown chia or a functional flax/seed equivalent after nutrient verification.</t>
  </si>
  <si>
    <t>Cooked elderberry-apple gel</t>
  </si>
  <si>
    <t>Date paste</t>
  </si>
  <si>
    <t>Aseptic or high-barrier paste pack</t>
  </si>
  <si>
    <t>Concentrated sweetness, binding and a familiar confectionery note.</t>
  </si>
  <si>
    <t>Sol 5 sesame-date bite.</t>
  </si>
  <si>
    <t>Sealed portions; mold/moisture control after opening.</t>
  </si>
  <si>
    <t>Remain a specialty import or replace with Martian fruit/berry concentrate when sensory and process function match.</t>
  </si>
  <si>
    <t>cooked elderberries 45 g [MP]; apple 90 g [MP]; pectin 8 g [EP]; cultured soy 35 g [MF/MA]; water 2 g [RM]</t>
  </si>
  <si>
    <t>Cook elderberry fruit completely; strain and gel. Refrigerate &lt;=4 C for 48 h.</t>
  </si>
  <si>
    <t>No elderberry leaves or stems enter food; strained solids go to controlled compost.</t>
  </si>
  <si>
    <t>Pectin</t>
  </si>
  <si>
    <t>Dry food-grade pectin</t>
  </si>
  <si>
    <t>Reliable gelation for fruit preparations and texture diversification.</t>
  </si>
  <si>
    <t>Sols 2 and 10 fruit gels.</t>
  </si>
  <si>
    <t>Dry sealed storage; batch-strength verification.</t>
  </si>
  <si>
    <t>Replace with locally extracted pectin only after purity and gel-strength release.</t>
  </si>
  <si>
    <t>Counts as EP if caloric accounting assigns energy.</t>
  </si>
  <si>
    <t>Cacao</t>
  </si>
  <si>
    <t>Roasted cacao powder or cocoa mass in barrier packs</t>
  </si>
  <si>
    <t>Savory oat congee</t>
  </si>
  <si>
    <t>High-value flavor with explicit emotional, ritual and celebration functions.</t>
  </si>
  <si>
    <t>Sols 10 and 14; optional hot cocoa.</t>
  </si>
  <si>
    <t>Cool, dry, oxygen/odor-protected storage; caffeine/theobromine and allergen-compatible recipe control.</t>
  </si>
  <si>
    <t>Likely remains a specialty import; replacement is not required for system legitimacy.</t>
  </si>
  <si>
    <t>Citrus powder</t>
  </si>
  <si>
    <t>Freeze-dried or spray-dried Earth citrus powder</t>
  </si>
  <si>
    <t>oats 90 g [EP]; potato 160 g [MA]; pasteurized whole-pasteurized whole-egg powder 22.5 g [EP]; treated water 67.5 g [RM]; komatsuna stems 70 g [MA]; scallion 20 g [MA]; mushroom stock 258 g [MF/RM]; sesame oil 2 g [MA]</t>
  </si>
  <si>
    <t>Mediterranean celebration</t>
  </si>
  <si>
    <t>Acid, aroma and vitamin-C support for gel and iron-pairing functions.</t>
  </si>
  <si>
    <t>Rehydrate pasteurized whole-egg powder with the listed treated water immediately before cooking. Simmer to a moist porridge; add egg ribbons at the end. Serve immediately.</t>
  </si>
  <si>
    <t>Sol 10 elderberry-citrus gel.</t>
  </si>
  <si>
    <t>Moisture/oxygen/light barrier; vitamin retention and lot checks.</t>
  </si>
  <si>
    <t>Chill excess as croquette base; stems and stock complete the whole-crop route.</t>
  </si>
  <si>
    <t>Replace with Martian berry/fruit acid or locally grown citrus only after equivalent sensory and nutrient verification.</t>
  </si>
  <si>
    <t>Hydration + thermal comfort</t>
  </si>
  <si>
    <t>Bridge reserve</t>
  </si>
  <si>
    <t>Flours, grain and dried pasta/noodles</t>
  </si>
  <si>
    <t>Dry, enriched, shelf-stable wheat/buckwheat/corn/pulse flours and dried pasta reserve</t>
  </si>
  <si>
    <t>Protects the menu before the first reliable grain harvest, milling, extrusion and bakery cycles.</t>
  </si>
  <si>
    <t>Substitutes one-for-one for any MA flour, wrapper, bread or noodle line when local production is unavailable.</t>
  </si>
  <si>
    <t>Dry barrier storage; enrichment, allergen and dust control; batch rotation.</t>
  </si>
  <si>
    <t>Released from reserve only after each local crop/process line passes yield, safety and inventory gates.</t>
  </si>
  <si>
    <t>Mycoprotein bibimbap-style bowl</t>
  </si>
  <si>
    <t>Not included in baseline EP share until used; every substitution is re-coded EP and recalculated.</t>
  </si>
  <si>
    <t>Pulses, soy ingredients, oilseeds and cooking oil</t>
  </si>
  <si>
    <t>Dry pulses/soy products, protein concentrate and sealed oil</t>
  </si>
  <si>
    <t>Crop-failure and processing contingency for protein, fat and fermentation feedstock.</t>
  </si>
  <si>
    <t>Backs up MA/MF tofu, tempeh, pulse, seed-butter and oil components.</t>
  </si>
  <si>
    <t>Dry or oxygen-protected storage; oxidation, allergen and lot controls.</t>
  </si>
  <si>
    <t>Drawdown stops only when redundant Martian harvest and processing capacity exists.</t>
  </si>
  <si>
    <t>barley-rice blend 240 g [MA]; mycoprotein 170 g [MF]; carrot 90 g [MA]; greens 90 g [MA]; mushrooms 80 g [MF]; fermented chili 25 g [MF/MA]; pasteurized whole-pasteurized whole-egg powder 20 g [EP]; treated water 60 g [RM]; seed oil 20 g [MA]</t>
  </si>
  <si>
    <t>Any consumed reserve calories count as EP.</t>
  </si>
  <si>
    <t>Rehydrate pasteurized whole-egg powder with the listed treated water immediately before cooking. Cook components separately and assemble by color; keep fermented sauce cold until service.</t>
  </si>
  <si>
    <t>Enabling reserve</t>
  </si>
  <si>
    <t>Remaining grain and vegetables become Sol 4 fried grain cakes.</t>
  </si>
  <si>
    <t>Fermentation mother cultures and processing aids</t>
  </si>
  <si>
    <t>Redundant frozen, dried or immobilized starter bank; enzymes and food-grade acids</t>
  </si>
  <si>
    <t>Cultural continuity and recognizable meal form support appetite and identity.</t>
  </si>
  <si>
    <t>Acute GI upset: use a lower-fiber portion or rice/porridge equivalent. Pause or reduce during vomiting/diarrhea if poorly tolerated; restore after stabilization. Provide a mild, lower-acid version for reflux or nausea.</t>
  </si>
  <si>
    <t>Initiates and restores bread, tempeh, miso, cultured soy/dairy and preservation systems.</t>
  </si>
  <si>
    <t>Supports MF production throughout the menu but is not itself credited as Martian biomass.</t>
  </si>
  <si>
    <t>Redundant isolated banks; identity, purity, viability and contamination monitoring.</t>
  </si>
  <si>
    <t>Cultures can be maintained locally, but protected Earth-origin backups remain in reserve.</t>
  </si>
  <si>
    <t>Aquaculture and algae</t>
  </si>
  <si>
    <t>Culture mass is EP; calories are assigned by actual consumed mass and feedstock origin.</t>
  </si>
  <si>
    <t>Preference reserve</t>
  </si>
  <si>
    <t>Coffee, tea, beverage concentrates and specialty condiments</t>
  </si>
  <si>
    <t>Tempeh root dumplings and broth</t>
  </si>
  <si>
    <t>Powdered/dry beverages and small condiment packs</t>
  </si>
  <si>
    <t>Alertness, ritual, appetite, individual choice and cultural continuity.</t>
  </si>
  <si>
    <t>Used through the Drinks &amp; Teas menu by preference.</t>
  </si>
  <si>
    <t>Barrier packs; caffeine, sleep, sodium and interaction tracking.</t>
  </si>
  <si>
    <t>Selected herbs may become local; specialty beverages can remain imports.</t>
  </si>
  <si>
    <t>wheat wrappers 180 g [MA]; tempeh 190 g [MF/MA]; carrot 110 g [MA]; turnip tops 80 g [MA]; radish 70 g [MA]; mushroom broth 130 g [MF/RM]; sesame oil 18 g [MA]; salt 2 g [RM]</t>
  </si>
  <si>
    <t>Caloric additions count as EP; unsweetened infusion solids are recorded by actual use.</t>
  </si>
  <si>
    <t>Steam dumplings; pan-finish a portion; serve in broth. Cool filling rapidly before storage.</t>
  </si>
  <si>
    <t>Extra dumplings are frozen individually; broth continues into Sol 4 lunch.</t>
  </si>
  <si>
    <t>Medical / operational reserve</t>
  </si>
  <si>
    <t>Electrolyte concentrate and WHO-type ORS</t>
  </si>
  <si>
    <t>Energy; Nutrition; Fermentation/preservation; Color/plant diversity; Water carried in food</t>
  </si>
  <si>
    <t>Food/pharma-grade sealed concentrate and medical packets</t>
  </si>
  <si>
    <t>Acute GI upset: use a lower-fiber portion or rice/porridge equivalent. Pause or reduce during vomiting/diarrhea if poorly tolerated; restore after stabilization.</t>
  </si>
  <si>
    <t>Alexa baseline; source PDF p. 19</t>
  </si>
  <si>
    <t>Measured sweat replacement and treatment of vomiting/diarrheal dehydration.</t>
  </si>
  <si>
    <t>SPAM-kimchi barley cake</t>
  </si>
  <si>
    <t>Exercise/EVA drink and clinical ORS protocol.</t>
  </si>
  <si>
    <t>Medical inventory control; exact dilution; renal/cardiac/medication checks; raw regolith salts prohibited.</t>
  </si>
  <si>
    <t>Local salts require food/pharma-grade purification and release before substitution.</t>
  </si>
  <si>
    <t>Calories and salts are recorded as EP/RM according to released ingredient origin.</t>
  </si>
  <si>
    <t>Prepharmaceutical and biomanufacturing starter platform</t>
  </si>
  <si>
    <t>Seeds, cuttings, rhizomes, bulbs, sclerotia, spores, mycelia, cell lines, expression constructs, reference herbs and analytical standards</t>
  </si>
  <si>
    <t>Redundant cryogenic/dry propagule and microbial banks; tissue cultures for Taxus/Catharanthus; Nicotiana expression constructs; authenticated reference lots; DNA vouchers; molecule standards; extraction resins, membranes, solvents, fermenters, sterile small-batch and clean/secure processing hardware</t>
  </si>
  <si>
    <t>East African pulse and grain table</t>
  </si>
  <si>
    <t>cooked barley 70 g [MA]; fermented cabbage 25 g [MF/MA]; tofu 40 g [MF/MA]; shelf-stable luncheon meat (SPAM Less Sodium or equivalent) 20 g [EP]; seed oil 6 g [MA]</t>
  </si>
  <si>
    <t>Pan-crisp to order; keep fermented cabbage refrigerated; open preserved meat only at batch assembly and chill unused product immediately.</t>
  </si>
  <si>
    <t>Offcuts become soup garnish; remaining opened meat is assigned to the next hot meal; sodium is counted at the crew-member level.</t>
  </si>
  <si>
    <t>Starts a renewable living chemical bank rather than a spice kit. It spans daily medicinal foods, musculoskeletal/radiation/respiratory/vascular/immune programs, ecological guilds, recombinant-protein and natural-product manufacture, longitudinal human data and unknown-illness discovery.</t>
  </si>
  <si>
    <t>Emotional / cultural support</t>
  </si>
  <si>
    <t>Medicinal Plant System; Terrace &amp; Guild Matrix; Drinks &amp; Teas; Symptom Modules; grove, wetland, feed/fiber, fungal, secure-pharmacy and analytical loops.</t>
  </si>
  <si>
    <t>Energy; Nutrition; Fermentation/preservation; Familiarity/morale</t>
  </si>
  <si>
    <t>Accession/lineage/chemotype/construct identity; viability; cold chain; molecule fingerprint; potency/purity; segregated alkaloid/cytotoxic/volatile/GMO streams; retained samples; full mass balance and residue route.</t>
  </si>
  <si>
    <t>Imported material becomes local MA/MP/MF only after authenticated Martian cultivation and batch release. Cell, seed, standards and extraction banks are permanent infrastructure that expand through Martian selection and discovery.</t>
  </si>
  <si>
    <t>Declared primary role: familiarity, pleasure, ritual, or shared celebration.</t>
  </si>
  <si>
    <t>Consumed imported food/preparation counts as EP. Local harvest is MA/MP/MF. Propagules, standards and manufacturing hardware are enabling payload, not hidden food calories.</t>
  </si>
  <si>
    <t>Contingency reserve</t>
  </si>
  <si>
    <t>RAMS update: preserved-meat comfort and contingency option integrated into the baseline.</t>
  </si>
  <si>
    <t>Complete shelf-stable meals and micronutrient fortification stock</t>
  </si>
  <si>
    <t>Thermostabilized, irradiated, freeze-dried or natural-form foods plus protected nutrient premix</t>
  </si>
  <si>
    <t>Pear cultured-soy cup</t>
  </si>
  <si>
    <t>Covers crop failure, quarantine, equipment outage, appetite loss and nutrient degradation.</t>
  </si>
  <si>
    <t>Outside the nominal 14-sol menu unless a contingency is declared.</t>
  </si>
  <si>
    <t>Multi-year stability testing; lot rotation; sensory and nutrient verification.</t>
  </si>
  <si>
    <t>Reserve remains even after high Earth-independence because ecological production can fail.</t>
  </si>
  <si>
    <t>Every consumed item is EP and replaces, rather than silently supplements, the nominal source accounting.</t>
  </si>
  <si>
    <t>pear 80 g [MP]; cultured soy 160 g [MF/MA]; flax 10 g [MA]</t>
  </si>
  <si>
    <t>Dice pear and portion cold; hold &lt;=4 C for 24 h.</t>
  </si>
  <si>
    <t>Surplus pear is dehydrated; sealed surplus freezes safely.</t>
  </si>
  <si>
    <t>Andean-inspired roots and quinoa</t>
  </si>
  <si>
    <t>Sweet-potato egg wrap</t>
  </si>
  <si>
    <t>wheat flatbread 120 g [MA]; sweet potato 220 g [MA]; pasteurized whole-pasteurized whole-egg powder 25 g [EP]; treated water 75 g [RM]; pepper 70 g [MA]; greens 50 g [MA]; seed oil 18 g [MA]; fermented salsa 12 g [MF/MA]</t>
  </si>
  <si>
    <t>Rehydrate pasteurized whole-egg powder with the listed treated water immediately before cooking. Roast sweet potato; scramble egg; fill warm flatbread. Hot-hold &lt;=2 h.</t>
  </si>
  <si>
    <t>Extra filling becomes lunch fritters; pepper cores enter stock.</t>
  </si>
  <si>
    <t>Pause or reduce during vomiting/diarrhea if poorly tolerated; restore after stabilization. Provide a mild, lower-acid version for reflux or nausea.</t>
  </si>
  <si>
    <t>Three-bean quinoa chili</t>
  </si>
  <si>
    <t>South Asian grain and tempeh</t>
  </si>
  <si>
    <t>beans 240 g [MA]; quinoa 180 g [MA]; tomato 160 g [MA]; pepper 90 g [MA]; onion 45 g [MA]; seed oil 20 g [MA]; spice 3 g [EP]; water 42 g [RM]</t>
  </si>
  <si>
    <t>Pressure-cook pulses; simmer with vegetables. Hot-hold &gt;=60 C.</t>
  </si>
  <si>
    <t>Thick remainder fills Sol 5 buns; bean cooking liquid is retained as sauce base.</t>
  </si>
  <si>
    <t>Alexa baseline; source PDF p. 20</t>
  </si>
  <si>
    <t>Tofu-stuffed peppers with potato cakes</t>
  </si>
  <si>
    <t>peppers 190 g [MA]; tofu 180 g [MF/MA]; potato 240 g [MA]; corn 80 g [MA]; greens 40 g [MA]; seed oil 28 g [MA]; herb seasoning 2 g [MA]</t>
  </si>
  <si>
    <t>Bake filled peppers and griddle potato cakes; verify center temperature before service.</t>
  </si>
  <si>
    <t>Stuffing becomes Sol 5 flatbread topping; pepper skins dehydrate into seasoning.</t>
  </si>
  <si>
    <t>Levantine garden and poultry</t>
  </si>
  <si>
    <t>Acute GI upset: use a lower-fiber portion or rice/porridge equivalent. Provide a mild, lower-acid version for reflux or nausea. Sodium is adjusted against the individual's fluid, renal, and exercise plan.</t>
  </si>
  <si>
    <t>Berry-chia cup</t>
  </si>
  <si>
    <t>mixed berries 100 g [MP]; cultured soy 100 g [MF/MA]; chia 18 g [EP]; water 2 g [RM]</t>
  </si>
  <si>
    <t>Hydrate chia under refrigeration for at least 4 h.</t>
  </si>
  <si>
    <t>Freeze unserved cups; berry solids enter compote.</t>
  </si>
  <si>
    <t>Southeast Asian-inspired fermentation</t>
  </si>
  <si>
    <t>Roasted chickpea-herb snack</t>
  </si>
  <si>
    <t>chickpeas 55 g [MA]; seed oil 12 g [MA]; dried herbs 10 g [MA]; salt 1 g [RM]; spice 2 g [EP]</t>
  </si>
  <si>
    <t>Roast until dry; cool fully before sealing. Ambient storage for 3 sols.</t>
  </si>
  <si>
    <t>Crushed pieces coat patties; unsafe moist product goes to sanitized feed processing.</t>
  </si>
  <si>
    <t>Energy; Nutrition</t>
  </si>
  <si>
    <t>Crew Allocation - Energy and Protein</t>
  </si>
  <si>
    <t>Yellow cells are inputs. Baseline energy uses the selected NASA adult EER reference equation or a measured value; EVA and reproductive-stage energy are added separately and remain visible.</t>
  </si>
  <si>
    <t>Millet-cardamom berry porridge</t>
  </si>
  <si>
    <t>Crew ID</t>
  </si>
  <si>
    <t>Shared harvest celebration</t>
  </si>
  <si>
    <t>Name / identity</t>
  </si>
  <si>
    <t>EER reference basis</t>
  </si>
  <si>
    <t>Age y</t>
  </si>
  <si>
    <t>Mass kg</t>
  </si>
  <si>
    <t>millet 105 g [MA]; soy milk 260 g [MF/MA]; blueberries 90 g [MP]; sunflower butter 45 g [MA]; cardamom 2 g [EP]; water 118 g [RM]</t>
  </si>
  <si>
    <t>Height m</t>
  </si>
  <si>
    <t>Simmer grain and soy milk; fold in berries. Serve warm or chill rapidly.</t>
  </si>
  <si>
    <t>Activity factor</t>
  </si>
  <si>
    <t>Set excess porridge as baked squares; berry liquid becomes glaze.</t>
  </si>
  <si>
    <t>Custom baseline kcal</t>
  </si>
  <si>
    <t>EVA h / sol</t>
  </si>
  <si>
    <t>Reproductive state</t>
  </si>
  <si>
    <t>Custom reproductive kcal add</t>
  </si>
  <si>
    <t>Alexa baseline; source PDF p. 21</t>
  </si>
  <si>
    <t>Target kcal</t>
  </si>
  <si>
    <t>Menu scale</t>
  </si>
  <si>
    <t>Avg food g / sol</t>
  </si>
  <si>
    <t>Lentil-potato curry with greens</t>
  </si>
  <si>
    <t>Protein supplied g</t>
  </si>
  <si>
    <t>Protein low g</t>
  </si>
  <si>
    <t>Protein high g</t>
  </si>
  <si>
    <t>Use the new moist sauce as carrier: add 25 g Tremella, 3 g Mai Men Dong root and 5 g processed Polygonatum/Yu Zhu decocted in 75–120 mL water; steam or cover-cook the serving instead of drying it.</t>
  </si>
  <si>
    <t>Crew 01</t>
  </si>
  <si>
    <t>lentils 220 g [MA]; potato 230 g [MA]; tomato 120 g [MA]; greens 90 g [MA]; wheat flatbread 90 g [MA]; seed oil 22 g [MA]; spice blend 4 g [EP]; water 14 g [RM]</t>
  </si>
  <si>
    <t>Pressure-cook lentils; simmer curry; griddle bread. Hold &gt;=60 C.</t>
  </si>
  <si>
    <t>Custom / measured</t>
  </si>
  <si>
    <t>Curry thickens into Sol 6 bun filling; stems season broth.</t>
  </si>
  <si>
    <t>Average / total</t>
  </si>
  <si>
    <t>None</t>
  </si>
  <si>
    <t>Tempeh tikka flatbread plate</t>
  </si>
  <si>
    <t>tempeh 200 g [MF/MA]; wheat flatbread 170 g [MA]; cultured soy sauce 80 g [MF/MA]; tomato 100 g [MA]; cucumber 80 g [MA]; greens 70 g [MA]; seed oil 25 g [MA]; spice blend 5 g [EP]; salt 2 g [RM]</t>
  </si>
  <si>
    <t>Marinate tempeh in cultured sauce; roast; assemble with fresh vegetables.</t>
  </si>
  <si>
    <t>Extra tempeh becomes Sol 6 dumpling filling; bread becomes crumbs.</t>
  </si>
  <si>
    <t>Cultured soy lassi</t>
  </si>
  <si>
    <t>cultured soy 230 g [MF/MA]; strawberry 50 g [MP]; flax 12 g [MA]; cardamom 1 g [EP]; water 7 g [RM]</t>
  </si>
  <si>
    <t>Blend and serve cold; consume within 4 h of blending.</t>
  </si>
  <si>
    <t>Freeze sealed surplus as recovery pops.</t>
  </si>
  <si>
    <t>Crew 02</t>
  </si>
  <si>
    <t>Sesame-date energy bite</t>
  </si>
  <si>
    <t>sesame 24 g [MA]; oats 20 g [EP]; date paste 18 g [EP]; pea protein 8 g [MA]</t>
  </si>
  <si>
    <t>Press without cooking; refrigerate for 3 sols.</t>
  </si>
  <si>
    <t>Crumbs enrich porridge; wrappers are recycled.</t>
  </si>
  <si>
    <t>Crew 03</t>
  </si>
  <si>
    <t>Scallion egg congee</t>
  </si>
  <si>
    <t>barley-rice blend 180 g [MA]; pasteurized whole-pasteurized whole-egg powder 25 g [EP]; treated water 75 g [RM]; scallion 25 g [MA]; komatsuna stems 65 g [MA]; sesame oil 14 g [MA]; water 314 g [RM]; seasoning 2 g [EP]</t>
  </si>
  <si>
    <t>Rehydrate pasteurized whole-egg powder with the listed treated water immediately before cooking. Simmer grain until soft; add egg and stems. Serve hot.</t>
  </si>
  <si>
    <t>Chill remainder for Sol 7 grain cakes; scallion roots regrow in nursery.</t>
  </si>
  <si>
    <t>Sodium is adjusted against the individual's fluid, renal, and exercise plan.</t>
  </si>
  <si>
    <t>Mushroom-tofu noodles</t>
  </si>
  <si>
    <t>wheat noodles 220 g [MA]; tofu 170 g [MF/MA]; mushrooms 170 g [MF]; peas 90 g [MA]; greens 70 g [MA]; sesame oil 20 g [MA]; broth water 48 g [RM]; seasoning 2 g [EP]</t>
  </si>
  <si>
    <t>Stir-fry components; loosen with broth; hot-hold &lt;=2 h.</t>
  </si>
  <si>
    <t>Noodles become cold Sol 7 salad; mushroom stems return to stock.</t>
  </si>
  <si>
    <t>Crew 04</t>
  </si>
  <si>
    <t>Alexa baseline; source PDF p. 22</t>
  </si>
  <si>
    <t>Chicken-burdock dumplings</t>
  </si>
  <si>
    <t>Earth-provisioned frozen cooked boneless chicken 150 g [EP]; burdock 120 g [MA]; wheat wrappers 190 g [MA]; greens 80 g [MA]; barley 120 g [MA]; broth water 105 g [RM]; seed oil 22 g [MA]; seasoning 3 g [EP]</t>
  </si>
  <si>
    <t>Thaw the Earth-provisioned frozen cooked boneless chicken under controlled refrigeration; retain lot identity and use within the validated thaw window. Steam dumplings; serve with barley and broth. Verify poultry handling controls.</t>
  </si>
  <si>
    <t>Freeze extra dumplings; clean roots and thaw-batch chicken trim produce stock.</t>
  </si>
  <si>
    <t>Steamed berry bun</t>
  </si>
  <si>
    <t>wheat dough 65 g [MA]; berry paste 30 g [MP]; cultured soy 8 g [MF/MA]; salt 1 g [RM]; yeast 1 g [MF]</t>
  </si>
  <si>
    <t>Steam and serve warm; chill within 2 h if held.</t>
  </si>
  <si>
    <t>Stale bun becomes pudding or crumbs.</t>
  </si>
  <si>
    <t>Crew 05</t>
  </si>
  <si>
    <t>Crisp green stems with seed dip</t>
  </si>
  <si>
    <t>komatsuna stems 75 g [MA]; sunflower dip 55 g [MA]; wheat crisp 18 g [MA]; salt 1 g [RM]; spice 1 g [EP]</t>
  </si>
  <si>
    <t>Blanch and chill stems; serve dip cold.</t>
  </si>
  <si>
    <t>Dip enriches sauce; stems beyond safe hold enter compost.</t>
  </si>
  <si>
    <t>Provide a mild, lower-acid version for reflux or nausea.</t>
  </si>
  <si>
    <t>Cultured-soy berry parfait</t>
  </si>
  <si>
    <t>Crew 06</t>
  </si>
  <si>
    <t>cultured soy 250 g [MF/MA]; mixed berries 130 g [MP]; quinoa crisp 70 g [MA]; sesame 30 g [MA]; milk powder 25 g [EP]; water 15 g [RM]</t>
  </si>
  <si>
    <t>Layer immediately before service; keep cultured base &lt;=4 C.</t>
  </si>
  <si>
    <t>Freeze surplus as parfait bars; berry liquid becomes vinegar feedstock.</t>
  </si>
  <si>
    <t>Energy; Nutrition; Fermentation/preservation; Color/plant diversity; Crunch/appetite</t>
  </si>
  <si>
    <t>Pause or reduce during vomiting/diarrhea if poorly tolerated; restore after stabilization. Use lactose-free/non-dairy equivalent for intolerance; preserve calorie and protein totals.</t>
  </si>
  <si>
    <t>Alexa baseline; source PDF p. 23</t>
  </si>
  <si>
    <t>Falafel garden plate</t>
  </si>
  <si>
    <t>chickpea patties 220 g [MA]; barley flatbread 140 g [MA]; cucumber 100 g [MA]; tomato 100 g [MA]; greens 70 g [MA]; cultured soy sauce 70 g [MF/MA]; seed oil 38 g [MA]; herbs 2 g [MA]</t>
  </si>
  <si>
    <t>Bake patties; warm bread; assemble with chilled vegetables and sauce.</t>
  </si>
  <si>
    <t>Patties crumble into Sol 8 salad; herb stems enter vinegar.</t>
  </si>
  <si>
    <t>Eggplant-potato moussaka</t>
  </si>
  <si>
    <t>Crew 07</t>
  </si>
  <si>
    <t>eggplant 220 g [MA]; potato 220 g [MA]; lentils 160 g [MA]; pasteurized whole-pasteurized whole-egg powder 20 g [EP]; treated water 60 g [RM]; milk powder sauce 45 g [EP]; tomato 40 g [MA]; seed oil 13 g [MA]; herbs 2 g [MA]</t>
  </si>
  <si>
    <t>Rehydrate pasteurized whole-egg powder with the listed treated water immediately before cooking. Bake layered casserole; verify egg set and center temperature. Portion after 10-min rest.</t>
  </si>
  <si>
    <t>Casserole portions chill for 48 h; vegetable trim makes Sol 8 soup.</t>
  </si>
  <si>
    <t>Acute GI upset: use a lower-fiber portion or rice/porridge equivalent. Use lactose-free/non-dairy equivalent for intolerance; preserve calorie and protein totals.</t>
  </si>
  <si>
    <t>Seed brittle</t>
  </si>
  <si>
    <t>sunflower seed 25 g [MA]; sesame 15 g [MA]; berry syrup 12 g [MP]; salt 1 g [RM]; spice 2 g [EP]</t>
  </si>
  <si>
    <t>Cook syrup, press thin and cool dry. Store airtight for 4 sols.</t>
  </si>
  <si>
    <t>Fragments top porridge; scorched batches go to non-food waste.</t>
  </si>
  <si>
    <t>Energy; Nutrition; Color/plant diversity; Crunch/appetite</t>
  </si>
  <si>
    <t>Crew 08</t>
  </si>
  <si>
    <t>Berry sorbet</t>
  </si>
  <si>
    <t>strawberries 100 g [MP]; cultured soy 55 g [MF/MA]; berry syrup 20 g [MP]; water 5 g [RM]</t>
  </si>
  <si>
    <t>Freeze-churn and portion; maintain frozen storage.</t>
  </si>
  <si>
    <t>Softening surplus becomes Sol 8 shake base.</t>
  </si>
  <si>
    <t>Egg-potato garden hash</t>
  </si>
  <si>
    <t>Crew 09</t>
  </si>
  <si>
    <t>potato 250 g [MA]; pasteurized whole-pasteurized whole-egg powder 27.5 g [EP]; treated water 82.5 g [RM]; pepper 80 g [MA]; mushrooms 70 g [MF]; greens 55 g [MA]; seed oil 22 g [MA]; herbs 20 g [MA]; salt 1 g [RM]; spice 2 g [EP]</t>
  </si>
  <si>
    <t>Rehydrate pasteurized whole-egg powder with the listed treated water immediately before cooking. Roast potato; saute vegetables; fold in egg. Hot-hold &lt;=2 h.</t>
  </si>
  <si>
    <t>Hash fills wraps; potato skins become crisps.</t>
  </si>
  <si>
    <t>Algae soba tofu bowl</t>
  </si>
  <si>
    <t>buckwheat noodles 220 g [MA]; tofu 180 g [MF/MA]; algae greens 25 g [AQ]; cucumber 100 g [MA]; peas 100 g [MA]; sesame 22 g [MA]; broth water 121 g [RM]; seasoning 2 g [EP]</t>
  </si>
  <si>
    <t>Cook and rinse noodles; assemble warm or cold; keep tofu refrigerated until use.</t>
  </si>
  <si>
    <t>Remaining noodles become Sol 9 salad; broth returns to soup base.</t>
  </si>
  <si>
    <t>Crew Physiology, Nutrient Targets, and Food Experience</t>
  </si>
  <si>
    <t>Alexa baseline; source PDF p. 24</t>
  </si>
  <si>
    <t>Yellow cells are inputs. Physiological targets come from the selected profile; gender, cultural, sensory, and emotional food needs are recorded separately and directly.</t>
  </si>
  <si>
    <t>Crew 10</t>
  </si>
  <si>
    <t>Aquaculture fish, barley and roots</t>
  </si>
  <si>
    <t>Menstrual / bleeding status</t>
  </si>
  <si>
    <t>Physiological nutrient profile</t>
  </si>
  <si>
    <t>Iron mg/day</t>
  </si>
  <si>
    <t>Calcium mg/day</t>
  </si>
  <si>
    <t>cooked fish 170 g [AQ]; barley 230 g [MA]; beet 120 g [MA]; carrot 100 g [MA]; greens 80 g [MA]; seed oil 26 g [MA]; berry vinegar 18 g [MF/MP]; salt 1 g [RM]; spice 15 g [EP]</t>
  </si>
  <si>
    <t>Folate ug DFE/day</t>
  </si>
  <si>
    <t>Bake fish to validated internal temperature; pressure-cook barley; roast roots.</t>
  </si>
  <si>
    <t>Vit B12 ug/day</t>
  </si>
  <si>
    <t>Fish trim enters sanitized feed or stock route; barley becomes Sol 9 cakes.</t>
  </si>
  <si>
    <t>Magnesium mg/day</t>
  </si>
  <si>
    <t>Zinc mg/day</t>
  </si>
  <si>
    <t>Current symptom / state</t>
  </si>
  <si>
    <t>Food module</t>
  </si>
  <si>
    <t>Hydration / electrolyte order</t>
  </si>
  <si>
    <t>Gender, cultural, sensory and food-experience notes</t>
  </si>
  <si>
    <t>Hormone, medication and clinical notes</t>
  </si>
  <si>
    <t>Monitoring / profile review</t>
  </si>
  <si>
    <t>Miso grain crisp</t>
  </si>
  <si>
    <t>barley 38 g [MA]; miso 12 g [MF/MA]; sesame 14 g [MA]; seed oil 10 g [MA]; water 1 g [RM]</t>
  </si>
  <si>
    <t>Heavy / prolonged bleeding</t>
  </si>
  <si>
    <t>Bake thin and dry; store airtight for 3 sols.</t>
  </si>
  <si>
    <t>Crumbs season vegetables or soups.</t>
  </si>
  <si>
    <t>Energy; Nutrition; Fermentation/preservation; Crunch/appetite</t>
  </si>
  <si>
    <t>Adult 19-30 | female reference | non-menstruating</t>
  </si>
  <si>
    <t>Crew 11</t>
  </si>
  <si>
    <t>Strawberry soy shake</t>
  </si>
  <si>
    <t>strawberries 100 g [MP]; cultured soy 180 g [MF/MA]; flax 12 g [MA]; milk powder 12 g [EP]; water 6 g [RM]</t>
  </si>
  <si>
    <t>Blend cold and consume within 4 h.</t>
  </si>
  <si>
    <t>Freeze sealed surplus; blender rinse enters food-safe water recovery.</t>
  </si>
  <si>
    <t>Teff-style flatbread with berry spread</t>
  </si>
  <si>
    <t>Nominal</t>
  </si>
  <si>
    <t>Routine water + preferred warm drink</t>
  </si>
  <si>
    <t>teff blend 120 g [MA]; cultured soy 180 g [MF/MA]; berry-beet spread 110 g [MP/MA]; sunflower butter 55 g [MA]; water 33 g [RM]; yeast 1 g [MF]; salt 1 g [RM]</t>
  </si>
  <si>
    <t>Ferment batter; griddle thin breads; serve spread cold.</t>
  </si>
  <si>
    <t>Crew 12</t>
  </si>
  <si>
    <t>Stale flatbread becomes crumbs; spread becomes Sol 10 glaze.</t>
  </si>
  <si>
    <t>Alexa baseline; source PDF p. 25</t>
  </si>
  <si>
    <t>Red-lentil wat with greens</t>
  </si>
  <si>
    <t>red lentils 240 g [MA]; barley 190 g [MA]; tomato 120 g [MA]; greens 100 g [MA]; onion 50 g [MA]; seed oil 24 g [MA]; spice blend 4 g [EP]; water 60 g [RM]; salt 2 g [RM]</t>
  </si>
  <si>
    <t>Pressure-cook lentils; simmer spices and vegetables. Hot-hold &gt;=60 C.</t>
  </si>
  <si>
    <t>Remainder thickens into Sol 10 croquettes; cooking liquid is retained.</t>
  </si>
  <si>
    <t>Mushroom-chickpea stew and grain cakes</t>
  </si>
  <si>
    <t>mushrooms 190 g [MF]; chickpeas 190 g [MA]; barley cakes 190 g [MA]; carrot 100 g [MA]; greens 70 g [MA]; seed oil 28 g [MA]; broth water 10 g [RM]; spice 2 g [EP]</t>
  </si>
  <si>
    <t>Simmer stew; pan-crisp grain cakes. Cool leftovers rapidly.</t>
  </si>
  <si>
    <t>Stew becomes Sol 10 pie filling; mushroom stems feed stock.</t>
  </si>
  <si>
    <t>Crew 13</t>
  </si>
  <si>
    <t>Spiced pea crunch</t>
  </si>
  <si>
    <t>peas 50 g [MA]; seed oil 12 g [MA]; flax 10 g [MA]; spice 2 g [EP]; salt 1 g [RM]</t>
  </si>
  <si>
    <t>Roast dry; cool before sealing. Ambient hold for 3 sols.</t>
  </si>
  <si>
    <t>Crushed peas coat croquettes.</t>
  </si>
  <si>
    <t>Cultured berry cup</t>
  </si>
  <si>
    <t>cultured soy 170 g [MF/MA]; mixed berries 70 g [MP]; seed meal 10 g [MA]</t>
  </si>
  <si>
    <t>Portion cold; hold &lt;=4 C for 24 h.</t>
  </si>
  <si>
    <t>Crew 14</t>
  </si>
  <si>
    <t>Freeze unopened surplus; fruit solids become sauce.</t>
  </si>
  <si>
    <t>Quinoa berry breakfast bowl</t>
  </si>
  <si>
    <t>quinoa 170 g [MA]; soy milk 220 g [MF/MA]; mixed berries 100 g [MP]; flax 15 g [MA]; sunflower butter 45 g [MA]; water 40 g [RM]</t>
  </si>
  <si>
    <t>Cook quinoa; add soy milk; top with berries and seeds. Serve warm.</t>
  </si>
  <si>
    <t>Set excess into Sol 11 breakfast bars.</t>
  </si>
  <si>
    <t>Alexa baseline; source PDF p. 26</t>
  </si>
  <si>
    <t>Andean potato-bean bowl</t>
  </si>
  <si>
    <t>Crew 15</t>
  </si>
  <si>
    <t>potato 260 g [MA]; beans 190 g [MA]; quinoa 150 g [MA]; tomato 80 g [MA]; greens 50 g [MA]; seed oil 27 g [MA]; herb seasoning 2 g [MA]; salt 1 g [RM]</t>
  </si>
  <si>
    <t>Roast potatoes; warm beans and grain; assemble with herbs.</t>
  </si>
  <si>
    <t>Beans and potatoes become Sol 11 patties; skins become crisps.</t>
  </si>
  <si>
    <t>Mycoprotein maize cakes with pepper stew</t>
  </si>
  <si>
    <t>mycoprotein 190 g [MF]; corn cakes 190 g [MA]; peppers 130 g [MA]; tomato 120 g [MA]; greens 70 g [MA]; seed oil 30 g [MA]; berry-beet glaze 28 g [MP/MA]; salt 2 g [RM]</t>
  </si>
  <si>
    <t>Form and bake protein cakes; simmer pepper stew; glaze at service.</t>
  </si>
  <si>
    <t>Cakes crumble into Sol 11 biryani; stew becomes sauce.</t>
  </si>
  <si>
    <t>Cacao-seed recovery bite</t>
  </si>
  <si>
    <t>Energy logic: the NASA adult EER equations use different female- and male-reference coefficients for age, body mass, height, and physical activity. A custom measured baseline can replace either equation. EVA adds 200 kcal/hour. Pregnancy adds 0, 340, or 452 kcal/day by trimester; lactation begins with a 330 kcal/day planning addition and can be overridden within the CDC 330-400 kcal/day range or by measured intake, weight trend, milk production, and clinical findings. Protein is checked against 1.2-1.8 g/kg/day. Menstrual blood loss changes iron planning, not this energy formula.</t>
  </si>
  <si>
    <t>sunflower seed 22 g [MA]; oats 20 g [EP]; cacao 8 g [EP]; berry paste 10 g [MP]; pea protein 5 g [MA]</t>
  </si>
  <si>
    <t>Press and chill; hold &lt;=4 C for 3 sols.</t>
  </si>
  <si>
    <t>Crumbs enrich porridge.</t>
  </si>
  <si>
    <t>Energy; Nutrition; Color/plant diversity; Familiarity/morale</t>
  </si>
  <si>
    <t>Cooked elderberry-citrus gel</t>
  </si>
  <si>
    <t>cooked elderberry 40 g [MP]; strawberry 70 g [MP]; Earth citrus powder 10 g [EP]; cultured soy 50 g [MF/MA]; pectin 8 g [EP]; water 2 g [RM]</t>
  </si>
  <si>
    <t>Cook elderberry fruit; gel and refrigerate &lt;=4 C for 48 h.</t>
  </si>
  <si>
    <t>Plant parts excluded from food enter controlled compost.</t>
  </si>
  <si>
    <t>Chickpea-herb pancake</t>
  </si>
  <si>
    <t>chickpea flour 120 g [MA]; pasteurized whole-pasteurized whole-egg powder 17.5 g [EP]; treated water 52.5 g [RM]; tomato 80 g [MA]; greens 70 g [MA]; cultured soy 120 g [MF/MA]; seed oil 20 g [MA]; herbs 20 g [MA]; water 38 g [RM]; salt 2 g [RM]</t>
  </si>
  <si>
    <t>Rehydrate pasteurized whole-egg powder with the listed treated water immediately before cooking. Whisk batter; griddle; serve cultured sauce cold.</t>
  </si>
  <si>
    <t>Pancake strips become Sol 12 salad garnish.</t>
  </si>
  <si>
    <t>Lentil-vegetable biryani</t>
  </si>
  <si>
    <t>barley-rice blend 240 g [MA]; lentils 190 g [MA]; carrot 90 g [MA]; peas 90 g [MA]; greens 70 g [MA]; seed oil 25 g [MA]; cultured soy 70 g [MF/MA]; spice blend 3 g [EP]; salt 2 g [RM]</t>
  </si>
  <si>
    <t>Steam grain; fold in cooked lentils and vegetables; serve with cultured soy.</t>
  </si>
  <si>
    <t>Biryani becomes Sol 12 stuffed flatbread filling.</t>
  </si>
  <si>
    <t>Alexa baseline; source PDF p. 27</t>
  </si>
  <si>
    <t>Coconut-tempeh curry</t>
  </si>
  <si>
    <t>tempeh 210 g [MF/MA]; potato 180 g [MA]; tomato 100 g [MA]; greens 90 g [MA]; barley 150 g [MA]; coconut powder 25 g [EP]; seed oil 20 g [MA]; spice blend 3 g [EP]; water 2 g [RM]</t>
  </si>
  <si>
    <t>Simmer curry; add coconut powder after hydration; hot-hold &gt;=60 C.</t>
  </si>
  <si>
    <t>Curry becomes Sol 12 hand-pie filling; stems return to broth.</t>
  </si>
  <si>
    <t>Berry oat bar</t>
  </si>
  <si>
    <t>oats 32 g [EP]; berry paste 25 g [MP]; sunflower butter 15 g [MA]; flax 8 g [MA]</t>
  </si>
  <si>
    <t>Bake, cool and seal; ambient hold for 3 sols.</t>
  </si>
  <si>
    <t>Crumbs top cultured soy.</t>
  </si>
  <si>
    <t>Sesame cultured-soy cup</t>
  </si>
  <si>
    <t>cultured soy 180 g [MF/MA]; sesame 20 g [MA]; pear 30 g [MP]</t>
  </si>
  <si>
    <t>Freeze unserved sealed cups.</t>
  </si>
  <si>
    <t>Za'atar flatbread and cultured soy</t>
  </si>
  <si>
    <t>wheat flatbread 150 g [MA]; cultured soy 180 g [MF/MA]; tomato 90 g [MA]; cucumber 80 g [MA]; pasteurized whole-pasteurized whole-egg powder 17.5 g [EP]; treated water 52.5 g [RM]; seed oil 20 g [MA]; za'atar 8 g [EP]; salt 2 g [RM]; herbs 60 g [MA]</t>
  </si>
  <si>
    <t>Rehydrate pasteurized whole-egg powder with the listed treated water immediately before cooking. Griddle bread; cook egg; serve vegetables and cultured soy cold.</t>
  </si>
  <si>
    <t>Bread becomes chips; vegetable trim enters stock.</t>
  </si>
  <si>
    <t>Lentil-herb tabbouleh plate</t>
  </si>
  <si>
    <t>lentils 200 g [MA]; wheat berries 190 g [MA]; tomato 110 g [MA]; cucumber 100 g [MA]; herbs 60 g [MA]; tofu 70 g [MF/MA]; seed oil 25 g [MA]; berry vinegar 4 g [MF/MP]; salt 1 g [RM]</t>
  </si>
  <si>
    <t>Cook grain and lentils; chill; fold with fresh vegetables and dressing.</t>
  </si>
  <si>
    <t>Remainder fills Sol 13 lettuce cups; herb stems become vinegar.</t>
  </si>
  <si>
    <t>Alexa baseline; source PDF p. 28</t>
  </si>
  <si>
    <t>Chicken shawarma-style harvest plate</t>
  </si>
  <si>
    <t>Earth-provisioned frozen cooked boneless chicken 160 g [EP]; barley flatbread 170 g [MA]; potato 180 g [MA]; greens 80 g [MA]; tomato 70 g [MA]; cultured soy sauce 70 g [MF/MA]; seed oil 25 g [MA]; spice blend 4 g [EP]; salt 1 g [RM]; water 10 g [RM]</t>
  </si>
  <si>
    <t>Thaw the Earth-provisioned frozen cooked boneless chicken under controlled refrigeration; retain lot identity and use within the validated thaw window. Marinate and roast chicken; verify safe temperature; serve with warm bread and vegetables.</t>
  </si>
  <si>
    <t>Chicken trim makes Sol 13 broth; bread becomes crumbs.</t>
  </si>
  <si>
    <t>Beet hummus cup</t>
  </si>
  <si>
    <t>chickpeas 80 g [MA]; beet 35 g [MA]; sesame 15 g [MA]; wheat crisp 18 g [MA]; salt 1 g [RM]; spice 1 g [EP]</t>
  </si>
  <si>
    <t>Blend dip; portion cold; keep &lt;=4 C for 48 h.</t>
  </si>
  <si>
    <t>Dip becomes sandwich spread; crisp crumbs coat patties.</t>
  </si>
  <si>
    <t>How Physiology, Gender, Workload, and Illness Alter the Menu</t>
  </si>
  <si>
    <t>The model separates identity from the physiological variables that actually change energy and nutrient requirements, while preserving gendered and cultural food experience as a real design input.</t>
  </si>
  <si>
    <t>Berry milk-powder pudding</t>
  </si>
  <si>
    <t>Variable</t>
  </si>
  <si>
    <t>What changes</t>
  </si>
  <si>
    <t>Meal-plan control</t>
  </si>
  <si>
    <t>What is measured or observed</t>
  </si>
  <si>
    <t>Why it matters</t>
  </si>
  <si>
    <t>Reference</t>
  </si>
  <si>
    <t>soy milk 140 g [MF/MA]; milk powder 25 g [EP]; berries 55 g [MP]; flax 8 g [MA]; water 2 g [RM]</t>
  </si>
  <si>
    <t>Cook to pasteurization temperature; portion and chill rapidly.</t>
  </si>
  <si>
    <t>Freeze sealed surplus; no room-temperature hold.</t>
  </si>
  <si>
    <t>Age, mass, height, body composition</t>
  </si>
  <si>
    <t>Baseline energy and protein quantity</t>
  </si>
  <si>
    <t>NASA adult EER reference equation or custom measured baseline; protein by kg</t>
  </si>
  <si>
    <t>Body mass/trajectory, stature, lean mass, intake, performance</t>
  </si>
  <si>
    <t>Energy needs differ within every sex/gender group; measured response can replace population equations.</t>
  </si>
  <si>
    <t>https://standards.nasa.gov/system/files/tmp/NASA-STD-3001%20Vol%202%20Rev%20F.pdf</t>
  </si>
  <si>
    <t>Physical activity and EVA</t>
  </si>
  <si>
    <t>Rice-mushroom porridge</t>
  </si>
  <si>
    <t>Energy, fluid, electrolyte, carbohydrate and recovery demand</t>
  </si>
  <si>
    <t>Activity coefficient; EVA hours; exercise drink or meal scaling</t>
  </si>
  <si>
    <t>Work duration/intensity, sweat and urine, pre/post mass, recovery</t>
  </si>
  <si>
    <t>EVA adds 200 kcal/hour in the NASA planning model; fluid and electrolyte replacement follows measured loss.</t>
  </si>
  <si>
    <t>Sex-linked EER reference basis</t>
  </si>
  <si>
    <t>Predicted baseline energy through different adult equation coefficients</t>
  </si>
  <si>
    <t>barley-rice blend 180 g [MA]; mushrooms 150 g [MF]; tofu 120 g [MF/MA]; greens 80 g [MA]; scallion 20 g [MA]; sesame oil 15 g [MA]; broth water 133 g [MF/RM]; seasoning 2 g [EP]</t>
  </si>
  <si>
    <t>Choose female-reference, male-reference, or custom/measured</t>
  </si>
  <si>
    <t>Simmer until soft; add tofu and greens near service. Serve hot.</t>
  </si>
  <si>
    <t>Body composition, weight trend, actual intake and performance</t>
  </si>
  <si>
    <t>Chill remainder into Sol 14 croquettes; stems feed stock.</t>
  </si>
  <si>
    <t>The equation basis is a physiological modeling choice; it is not used to infer iron, menstruation, identity, or preferences.</t>
  </si>
  <si>
    <t>Menstruation and other blood loss</t>
  </si>
  <si>
    <t>Iron target and iron-food placement; symptoms may alter appetite and fluids</t>
  </si>
  <si>
    <t>Menstrual/bleeding status plus nutrient profile; pair plant iron with vitamin-C foods</t>
  </si>
  <si>
    <t>Alexa baseline; source PDF p. 29</t>
  </si>
  <si>
    <t>Bleeding pattern, ferritin, hemoglobin, inflammation, fatigue, orthostatic symptoms</t>
  </si>
  <si>
    <t>NASA uses at least 18 mg/day for menstruating women under 50 without suppression, versus 8 mg/day otherwise; heavy loss requires individual review.</t>
  </si>
  <si>
    <t>https://ntrs.nasa.gov/api/citations/20205008306/downloads/JSC67378%20Expl%20Nutr%20Reqs%20042020.pdf</t>
  </si>
  <si>
    <t>Suppression, amenorrhea or menopause</t>
  </si>
  <si>
    <t>Iron target may fall; bone and endocrine context becomes more important</t>
  </si>
  <si>
    <t>Cold tempeh sesame noodles</t>
  </si>
  <si>
    <t>Record actual bleeding status, age, calcium profile and clinical notes</t>
  </si>
  <si>
    <t>Menstrual status, hormone exposure, bone measures, ferritin/hemoglobin</t>
  </si>
  <si>
    <t>No-bleeding status changes iron loss; menopause and age change calcium reference values.</t>
  </si>
  <si>
    <t>https://ods.od.nih.gov/factsheets/Iron-HealthProfessional/ | https://ods.od.nih.gov/factsheets/Calcium-HealthProfessional/</t>
  </si>
  <si>
    <t>Pregnancy</t>
  </si>
  <si>
    <t>Energy rises by trimester; iron, folate, B12, magnesium and zinc rise</t>
  </si>
  <si>
    <t>Pregnancy energy addition plus pregnancy nutrient profile</t>
  </si>
  <si>
    <t>wheat noodles 220 g [MA]; tempeh 180 g [MF/MA]; cucumber 100 g [MA]; carrot 90 g [MA]; greens 70 g [MA]; sesame 25 g [MA]; berry vinegar 18 g [MF/MP]; seed oil 25 g [MA]; salt 2 g [RM]; spice 30 g [EP]</t>
  </si>
  <si>
    <t>Gestational stage, weight trajectory, labs, symptoms, fetal/maternal monitoring</t>
  </si>
  <si>
    <t>Cook and rapidly chill noodles; add vegetables and dressing. Cold-hold &lt;=4 C.</t>
  </si>
  <si>
    <t>DRI planning adds 0/340/452 kcal by trimester and uses 27 mg iron, 600 ug DFE folate, 2.6 ug B12, and age-specific magnesium.</t>
  </si>
  <si>
    <t>Remainder becomes Sol 14 stir-fried noodle filling.</t>
  </si>
  <si>
    <t>https://www.ncbi.nlm.nih.gov/books/n/nap12584/nap12584.app2/ | https://ods.od.nih.gov/factsheets/Iron-HealthProfessional/ | https://ods.od.nih.gov/factsheets/Folate-HealthProfessional/</t>
  </si>
  <si>
    <t>Lactation</t>
  </si>
  <si>
    <t>Energy, fluids, iron, folate, B12 and zinc change</t>
  </si>
  <si>
    <t>Lactation energy addition plus lactation nutrient profile</t>
  </si>
  <si>
    <t>Milk production/feeding intensity, weight trend, intake, hydration, labs</t>
  </si>
  <si>
    <t>CDC gives a 330-400 kcal/day additional range; nutrient references reflect milk production and postpartum physiology.</t>
  </si>
  <si>
    <t>https://www.cdc.gov/breastfeeding-special-circumstances/hcp/diet-micronutrients/maternal-diet.html | https://ods.od.nih.gov/factsheets/VitaminB12-HealthProfessional/ | https://ods.od.nih.gov/factsheets/Zinc-HealthProfessional/</t>
  </si>
  <si>
    <t>Gender, culture and food experience</t>
  </si>
  <si>
    <t>Acceptability, appetite, cravings, meal meaning, privacy, social inclusion and emotional support</t>
  </si>
  <si>
    <t>Direct preference notes; culturally recognizable formats; personal condiment and texture control</t>
  </si>
  <si>
    <t>Pea-lentil laksa-style bowl</t>
  </si>
  <si>
    <t>Intake, refusals, cravings, satisfaction, crew feedback, sleep and mood</t>
  </si>
  <si>
    <t>These effects are real but are not substitutes for physiological fields such as bleeding, body mass, pregnancy or labs.</t>
  </si>
  <si>
    <t>https://ntrs.nasa.gov/api/citations/20240013136/downloads/20250819_Frontier_ISS_Food_Acceptability.pdf</t>
  </si>
  <si>
    <t>Acute illness or digestive upset</t>
  </si>
  <si>
    <t>Texture, fiber, fat, odor, portion frequency, fluid and electrolyte strategy</t>
  </si>
  <si>
    <t>Select a symptom module and hydration order while maintaining recovery targets</t>
  </si>
  <si>
    <t>Symptoms, losses, urine, body mass, medications, tolerance, outbreak signals</t>
  </si>
  <si>
    <t>Illness can change absorption, losses and willingness to eat more abruptly than any demographic category.</t>
  </si>
  <si>
    <t>peas 170 g [MA]; lentils 160 g [MA]; wheat noodles 180 g [MA]; tomato 90 g [MA]; greens 80 g [MA]; mushrooms 60 g [MF]; coconut powder 25 g [EP]; seed oil 22 g [MA]; spice blend 3 g [EP]</t>
  </si>
  <si>
    <t>https://www.who.int/publications/i/item/WHO-FCH-CAH-06.1 | https://ods.od.nih.gov/factsheets/Iron-HealthProfessional/ | https://ods.od.nih.gov/factsheets/Magnesium-HealthProfessional/</t>
  </si>
  <si>
    <t>Simmer pulse broth; hydrate coconut powder; add noodles at service.</t>
  </si>
  <si>
    <t>Thick remainder fills Sol 14 buns; broth is retained.</t>
  </si>
  <si>
    <t>Adult physiological nutrient profiles - RDA/mission planning references</t>
  </si>
  <si>
    <t>Profile</t>
  </si>
  <si>
    <t>Folate ug DFE</t>
  </si>
  <si>
    <t>Seaweed-seed cracker</t>
  </si>
  <si>
    <t>Magnesium mg</t>
  </si>
  <si>
    <t>Zinc mg</t>
  </si>
  <si>
    <t>What drives the profile</t>
  </si>
  <si>
    <t>Source basis</t>
  </si>
  <si>
    <t>Adult 19-30 | female reference | menstruating</t>
  </si>
  <si>
    <t>wheat flour 25 g [MA]; algae 8 g [AQ]; sesame 16 g [MA]; sunflower seed 14 g [MA]; salt 1 g [RM]; water 1 g [RM]</t>
  </si>
  <si>
    <t>Bake until dry; store airtight for 4 sols.</t>
  </si>
  <si>
    <t>Crumbs season soup; algae offcuts return to approved feed route.</t>
  </si>
  <si>
    <t>Menstrual blood loss drives the higher iron target.</t>
  </si>
  <si>
    <t>https://ods.od.nih.gov/factsheets/Iron-HealthProfessional/ | https://ods.od.nih.gov/factsheets/Calcium-HealthProfessional/ | https://ods.od.nih.gov/factsheets/Folate-HealthProfessional/ | https://ods.od.nih.gov/factsheets/VitaminB12-HealthProfessional/ | https://ods.od.nih.gov/factsheets/Magnesium-HealthProfessional/ | https://ods.od.nih.gov/factsheets/Zinc-HealthProfessional/</t>
  </si>
  <si>
    <t>Adult 31-50 | female reference | menstruating</t>
  </si>
  <si>
    <t>Blueberry cultured-soy cup</t>
  </si>
  <si>
    <t>cultured soy 175 g [MF/MA]; blueberries 55 g [MP]; flax 10 g [MA]</t>
  </si>
  <si>
    <t>Uses the lower adult iron target when there is no menstrual loss.</t>
  </si>
  <si>
    <t>Freeze sealed surplus.</t>
  </si>
  <si>
    <t>Adult 31-50 | female reference | non-menstruating</t>
  </si>
  <si>
    <t>Celebration berry pancakes</t>
  </si>
  <si>
    <t>Adult 19-30 | male reference</t>
  </si>
  <si>
    <t>Adult male-reference magnesium and zinc values.</t>
  </si>
  <si>
    <t>buckwheat flour 110 g [MA]; pasteurized whole-egg powder 18 g [EP]; soy milk 210 g [MF/MA]; mixed berries 110 g [MP]; sunflower cream 55 g [MA]; water 35 g [RM]; spice 2 g [EP]</t>
  </si>
  <si>
    <t>Griddle in batches; rehydrate powder just before use; serve berry topping hot.</t>
  </si>
  <si>
    <t>Adult 31-50 | male reference</t>
  </si>
  <si>
    <t>Extra pancakes become layered pudding.</t>
  </si>
  <si>
    <t>Provide a mild, lower-acid version for reflux or nausea. Use lactose-free/non-dairy equivalent for intolerance; preserve calorie and protein totals.</t>
  </si>
  <si>
    <t>Harvest dumpling soup</t>
  </si>
  <si>
    <t>Age 51-70 | female reference | postmenopausal</t>
  </si>
  <si>
    <t>Iron falls with cessation of menstruation; calcium rises for the female-reference 51-70 group.</t>
  </si>
  <si>
    <t>wheat wrappers 170 g [MA]; tofu 100 g [MF/MA]; mycoprotein 100 g [MF]; roots 130 g [MA]; greens 90 g [MA]; mushrooms 80 g [MF]; broth water 100 g [MF/RM]; seed oil 18 g [MA]; seasoning 2 g [EP]</t>
  </si>
  <si>
    <t>Steam dumplings and finish in broth. Cool any retained portions rapidly.</t>
  </si>
  <si>
    <t>Freeze extra dumplings; broth begins the next planning cycle.</t>
  </si>
  <si>
    <t>Age 51-70 | male reference</t>
  </si>
  <si>
    <t>Iron is not assigned from a gender label. The plan uses menstrual/other blood loss, suppression or amenorrhea, pregnancy/lactation, age, diet form and bioavailability, ferritin, hemoglobin, inflammation, symptoms, and clinical history. Gender and food experience still matter materially: they shape appetite, dignity, cultural recognition, sensory comfort, shared-meal participation, and which emotionally supportive foods a person will actually eat.</t>
  </si>
  <si>
    <t>Alexa baseline; source PDF p. 30</t>
  </si>
  <si>
    <t>Male-reference adult profile for ages 51-70.</t>
  </si>
  <si>
    <t>Pregnancy 19-30</t>
  </si>
  <si>
    <t>Garden cheese pizza / flatbread feast</t>
  </si>
  <si>
    <t>Pregnancy increases iron, folate, B12, magnesium, and zinc.</t>
  </si>
  <si>
    <t>wheat flatbread 190 g [MA]; mycoprotein 140 g [MF]; pasteurized whole-pasteurized whole-egg powder 20 g [EP]; treated water 60 g [RM]; tomato 100 g [MA]; pepper 80 g [MA]; mushrooms 70 g [MF]; greens 50 g [MA]; seed oil 15 g [MA]; cultured sauce 13 g [MF/MA]; aged cheddar 30 g [EP]; salt 2 g [RM]</t>
  </si>
  <si>
    <t>Rehydrate pasteurized whole-egg powder with the listed treated water immediately before cooking. Bake communal pizzas/flatbreads; fully cook egg and protein toppings; grate Earth-provisioned cheese at service; serve immediately.</t>
  </si>
  <si>
    <t>Bread becomes crumbs; toppings become next-cycle soup or omelet filling; cheese rind or trim is assigned before service.</t>
  </si>
  <si>
    <t>Pregnancy 31-50</t>
  </si>
  <si>
    <t>Energy; Nutrition; Fermentation/preservation; Color/plant diversity; Familiarity/morale</t>
  </si>
  <si>
    <t>Pause or reduce during vomiting/diarrhea if poorly tolerated; restore after stabilization. Provide a mild, lower-acid version for reflux or nausea. Use lactose-free/non-dairy equivalent for intolerance; preserve calorie and protein totals. Sodium is adjusted against the individual's fluid, renal, and exercise plan.</t>
  </si>
  <si>
    <t>RAMS update: Earth-provisioned cheese used intentionally for pizza, sensory completion, and shared-meal morale. RAMS early-phase source correction: egg is Earth-provisioned pasteurized whole-egg powder; no laying flock is credited.</t>
  </si>
  <si>
    <t>Frozen berry cultured-soy bite</t>
  </si>
  <si>
    <t>Lactation 19-30</t>
  </si>
  <si>
    <t>cultured soy 100 g [MF/MA]; berries 50 g [MP]; flax 10 g [MA]</t>
  </si>
  <si>
    <t>Freeze in sealed molds; maintain frozen storage.</t>
  </si>
  <si>
    <t>Softened bites become smoothie base.</t>
  </si>
  <si>
    <t>Lactation changes iron, folate, B12, and zinc references.</t>
  </si>
  <si>
    <t>Lactation 31-50</t>
  </si>
  <si>
    <t>Cacao-sesame truffle</t>
  </si>
  <si>
    <t>Custom clinical</t>
  </si>
  <si>
    <t>sesame 22 g [MA]; sunflower butter 18 g [MA]; cacao 8 g [EP]; berry paste 8 g [MP]; pea protein 4 g [MA]</t>
  </si>
  <si>
    <t>Mix, portion and chill; hold &lt;=4 C for 3 sols.</t>
  </si>
  <si>
    <t>Crumbs enrich the next porridge; packaging is recycled.</t>
  </si>
  <si>
    <t>Targets entered or prescribed from crew-specific findings.</t>
  </si>
  <si>
    <t>Reproductive-stage energy additions</t>
  </si>
  <si>
    <t>State</t>
  </si>
  <si>
    <t>Default kcal/day added</t>
  </si>
  <si>
    <t>Application</t>
  </si>
  <si>
    <t>Source</t>
  </si>
  <si>
    <t>No reproductive-stage energy addition.</t>
  </si>
  <si>
    <t>https://www.ncbi.nlm.nih.gov/books/n/nap12584/nap12584.app2/</t>
  </si>
  <si>
    <t>Pregnancy - trimester 1</t>
  </si>
  <si>
    <t>Nonpregnant EER + 0 kcal/day DRI reference.</t>
  </si>
  <si>
    <t>Pregnancy - trimester 2</t>
  </si>
  <si>
    <t>Nonpregnant EER + 340 kcal/day DRI reference.</t>
  </si>
  <si>
    <t>Pregnancy - trimester 3</t>
  </si>
  <si>
    <t>Nonpregnant EER + 452 kcal/day DRI reference.</t>
  </si>
  <si>
    <t>Starting planning addition; CDC states 330-400 kcal/day, individualized by feeding intensity, body size, activity, and weight trend.</t>
  </si>
  <si>
    <t>https://www.cdc.gov/breastfeeding-special-circumstances/hcp/diet-micronutrients/maternal-diet.html</t>
  </si>
  <si>
    <t>Enter a custom addition in Crew Allocation.</t>
  </si>
  <si>
    <t>Use: these are planning references for generally healthy adults, not automatic supplement orders. Iron especially is reviewed against menstrual/other blood loss, ferritin, hemoglobin, inflammation, diet bioavailability, gastrointestinal tolerance, medication interactions, and spaceflight findings. The menu should meet the selected food-intake target while the medical system determines whether deficiency, excess, malabsorption, pregnancy, illness, or treatment changes that target.</t>
  </si>
  <si>
    <t>Martian Medicinal Plant System — Molecular Bank, Ecology, and Manufacture</t>
  </si>
  <si>
    <t>RAMS treats plants and fungi as living chemical libraries whose value is multiplied across physiology, food, ecology, processing, feed, fiber, materials, environmental control, and pharmaceutical self-reliance.</t>
  </si>
  <si>
    <t>Operating thesis</t>
  </si>
  <si>
    <t>Long Andean, Himalayan, Ayurvedic, Traditional Chinese Medicine, and Sowa Rigpa use is treated as accumulated operational knowledge and as a map for investigation. RAMS does not wait for a pharmaceutical resupply failure before asking these organisms to matter. Whole foods, infusions, decoctions, ferments, syrups, broths, and topical preparations provide an immediate prepharmaceutical layer; the same harvests supply an instrumented discovery and manufacturing program. Bark, roots, rhizomes, leaves, fruit, and fungi have repeatedly become modern medicines: the relevant Martian question is which species, preparations, combinations, and growth conditions produce useful chemistry for which bodies and illnesses.</t>
  </si>
  <si>
    <t>Cultivation-to-manufacturing ladder</t>
  </si>
  <si>
    <t>Authenticated accession + lineage record → grow across controlled Martian light, gravity, temperature, water, soil, and microbial regimes → harvest by plant part and developmental stage → deploy as food, infusion, decoction, ferment, distillate, syrup, or poultice → dry, mill, press, steam-distill, or extract with water/ethanol/supercritical CO₂ → fingerprint with LC-MS, GC-MS, NMR, genomics, proteomics, and metabolomics → fractionate and bioassay → biotransform with fungi, bacteria, or enzymes → standardize extract, isolate a molecule, synthesize an analogue, or formulate a combination → retain clinical, sensory, ecological, and batch data → return only analytically cleared residues to feed, compost, fiber, or fungal loops.</t>
  </si>
  <si>
    <t>Terrace and Guild Matrix — One Habitat, Many Outputs</t>
  </si>
  <si>
    <t>Portfolio: one organism can occupy several roles; no row is reduced to a single active ingredient</t>
  </si>
  <si>
    <t>Placement is an operating strategy: each climate zone combines physiological coverage, edible yield, ecological work, manufacturing feedstock, materials and redundancy while sharing water, heat, labor and analytical equipment.</t>
  </si>
  <si>
    <t>Zone / climate</t>
  </si>
  <si>
    <t>Plant / fungal system</t>
  </si>
  <si>
    <t>Knowledge lineage / region</t>
  </si>
  <si>
    <t>Representative guild</t>
  </si>
  <si>
    <t>Mars physiological or illness domain</t>
  </si>
  <si>
    <t>Mars constraint leveraged</t>
  </si>
  <si>
    <t>Harvested part(s)</t>
  </si>
  <si>
    <t>Human physiology / illness portfolio</t>
  </si>
  <si>
    <t>Everyday preparation / menu entry</t>
  </si>
  <si>
    <t>Symptom-Responsive Food and Medicinal-Plant Modules</t>
  </si>
  <si>
    <t>Priority molecules / chemistry</t>
  </si>
  <si>
    <t>Processing and manufacturing path</t>
  </si>
  <si>
    <t>Ecological services</t>
  </si>
  <si>
    <t>Priority molecules / chemistry + function program</t>
  </si>
  <si>
    <t>The food system is also a first-response and discovery system: feed human crew members, circulate water intelligently, select preparations from the living materia medica, preserve samples, and learn from every notable event.</t>
  </si>
  <si>
    <t>Food, feed, fiber or material outputs</t>
  </si>
  <si>
    <t>Ecological contribution</t>
  </si>
  <si>
    <t>Shared processing / equipment</t>
  </si>
  <si>
    <t>Trigger / condition</t>
  </si>
  <si>
    <t>Feed, fiber, or material co-product</t>
  </si>
  <si>
    <t>Water, nutrient and energy logic</t>
  </si>
  <si>
    <t>Habitat / phase</t>
  </si>
  <si>
    <t>Monitoring / frontier dataset</t>
  </si>
  <si>
    <t>Data and discovery output</t>
  </si>
  <si>
    <t>Failure modes + redundancy</t>
  </si>
  <si>
    <t>Compact operating data</t>
  </si>
  <si>
    <t>Immediate food-form response</t>
  </si>
  <si>
    <t>Phase / success gate</t>
  </si>
  <si>
    <t>RESP-01 Mai Men Dong — Ophiopogon japonicus</t>
  </si>
  <si>
    <t>Hydration / electrolyte response</t>
  </si>
  <si>
    <t>1 — Central humid grove / tall canopy</t>
  </si>
  <si>
    <t>TCM / East Asian mountain medicine</t>
  </si>
  <si>
    <t>Dry mouth, throat, lung and mucosal irritation; fluid-depleted meal states</t>
  </si>
  <si>
    <t>Medicinal plant / fungal response</t>
  </si>
  <si>
    <t>Moringa, mulberry, loquat, amla, Eucommia, Cinchona, Ginkgo, Quillaja, carob/mesquite; Schisandra vines</t>
  </si>
  <si>
    <t>Tuberous root</t>
  </si>
  <si>
    <t>Highest vertical clearance and warm humid air support trees and climbers; canopy creates controlled lower-light niches</t>
  </si>
  <si>
    <t>Steamed root food; soup; infusion/decoction with Bai He and pear</t>
  </si>
  <si>
    <t>Processing + research capture</t>
  </si>
  <si>
    <t>Mucosal/respiratory, vascular, vision, micronutrient, pain/fever, immune-adjuvant and metabolic libraries</t>
  </si>
  <si>
    <t>Steam/roast → aqueous decoction → polysaccharide/saponin extraction → fingerprint/fractionate</t>
  </si>
  <si>
    <t>Quinine/quinidine; QS-21 saponins; moringin; DNJ; ursolic/corosolic acids; ginkgolides; Eucommia iridoids/rubber; fruit pigments</t>
  </si>
  <si>
    <t>Ophiopogonins, methylophiopogonanones, homoisoflavonoids and polysaccharides; mucosal, inflammatory and water-binding program</t>
  </si>
  <si>
    <t>Canopy structure, shade, evapotranspiration, litter, root carbon, N fixation by Prosopis, habitat cooling and vertical biodiversity</t>
  </si>
  <si>
    <t>Perennial understory; root mass stabilizes moist terrace beds; shade-tolerant guild member</t>
  </si>
  <si>
    <t>Fruit, leaf food, pod flour, seed oil, fodder/browse, rubber, wood, bark fiber, gums, adjuvant and alkaloid feedstocks</t>
  </si>
  <si>
    <t>Spent root fiber to fungal substrate/compost after residue release</t>
  </si>
  <si>
    <t>Escalation, containment + compact operating limits</t>
  </si>
  <si>
    <t>Coppice tools, fruit press, dehydrator, oil press, aqueous/acid-base extraction, chromatography and wood shop</t>
  </si>
  <si>
    <t>Middle humid terrace; Phase 2 perennial</t>
  </si>
  <si>
    <t>Receives polished water and deep nutrient beds; captures rising humidity; prunings feed fungi/biochar; canopy regulates heat load</t>
  </si>
  <si>
    <t>Chemotype × humidity/gravity metabolomics; mucosal-response and texture data</t>
  </si>
  <si>
    <t>PAR/UV, leaf temperature, sap flow, VOCs, CO2, water potential, litter nutrients, root-zone O2, hyperspectral stress, LC/GC-MS chemotypes</t>
  </si>
  <si>
    <t>Accession, preparation strength, electrolyte state, medications and residue route</t>
  </si>
  <si>
    <t>Slow trees are backed by cryostored accessions, dwarf/rootstock variants, cell culture and shorter-cycle understory substitutes</t>
  </si>
  <si>
    <t>Small, frequent, low-odor warm portions: congee, broth, steamed bun, plain noodles, tofu/egg in small servings.</t>
  </si>
  <si>
    <t>Phase 2-3; gate on stable pressure/climate, root volume, water budget and multi-year yield</t>
  </si>
  <si>
    <t>RESP-02 Tian Men Dong — Asparagus cochinchinensis</t>
  </si>
  <si>
    <t>Frequent small sips; measured electrolyte drink only when losses, exercise or EVA indicate it.</t>
  </si>
  <si>
    <t>2 — Warm inner medicinal terrace</t>
  </si>
  <si>
    <t>TCM / Himalayan-East Asian pharmacognosy</t>
  </si>
  <si>
    <t>Ginger infusion, decoction, syrup or fermented paste is the first culinary/pharmacognosy option; muña is available when the symptom pattern and person fit it.</t>
  </si>
  <si>
    <t>Ginger, turmeric, Shatavari, Vasa, tulsi, Aloe, fenugreek/Nigella, Andrographis, Nicotiana, Catharanthus culture</t>
  </si>
  <si>
    <t>Mucosal dryness, respiratory irritation, dry stool patterns</t>
  </si>
  <si>
    <t>Waste heat and central humidity support tropical rhizomes, shrubs and rapid molecular-farming biomass</t>
  </si>
  <si>
    <t>Record accession, preparation, dose, food timing and response; compare fresh gingerol-rich and dried/roasted shogaol-rich preparations.</t>
  </si>
  <si>
    <t>Nausea/appetite, mucosal/airway, inflammatory, metabolic, immune, wound and recombinant-pharmaceutical programs</t>
  </si>
  <si>
    <t>Cooked root, broth, decoction, syrup</t>
  </si>
  <si>
    <t>A chosen familiar food in a small serving may be the most important intervention because willingness to eat is the immediate target.</t>
  </si>
  <si>
    <t>Gingerols/shogaols; curcuminoids/turmerones; shatavarins; vasicine; eugenol; acemannan; thymoquinone; andrographolide; recombinant proteins</t>
  </si>
  <si>
    <t>Cook/steam → aqueous or hydroalcoholic extract → fractionation → formulation</t>
  </si>
  <si>
    <t>Dense understory, aromatic pest confusion, pollinator support, living mulch and high-frequency biomass turnover</t>
  </si>
  <si>
    <t>Persistent vomiting, severe pain, neurological signs, dehydration or inability to retain fluid activates diagnostics and medical care; medication/reflux/pregnancy interactions are recorded.</t>
  </si>
  <si>
    <t>Methyl protodioscin, pseudoprotodioscin, asparagoside-family steroidal saponins, fructans and mucilage; airway/mucosal and bowel program</t>
  </si>
  <si>
    <t>Food/spice, gels, oils, fodder/green manure, wound films and protein/vaccine/enzyme feedstocks</t>
  </si>
  <si>
    <t>Climbing perennial; layered root zone; living mulch when trellised</t>
  </si>
  <si>
    <t>Steamer, fermenter, mill, oil/oleoresin press, steam distiller, sterile infiltration/extraction and cold purification train</t>
  </si>
  <si>
    <t>Vomiting / diarrhea</t>
  </si>
  <si>
    <t>Root fiber and senesced vines to compost/fungal substrate after release</t>
  </si>
  <si>
    <t>Uses recovered kitchen/bioprocess heat; rhizome beds buffer water; residues route to fungi only after analytical release</t>
  </si>
  <si>
    <t>Humid middle terrace; Phase 2</t>
  </si>
  <si>
    <t>VPD, rhizome water, volatile headspace, trichome density, pathogen load, expression yield/glycosylation, LC-MS and retained batches</t>
  </si>
  <si>
    <t>Activate food-safety investigation and a low-residue, soft-food path; pause communal ferments until the cause is understood.</t>
  </si>
  <si>
    <t>Growth-condition effects on root chemistry and water-binding fractions</t>
  </si>
  <si>
    <t>Duplicate fast crops across beds; sterile cell/seed bank backup; quarantine can isolate a biomanufacturing bay without losing food production</t>
  </si>
  <si>
    <t>Species identity, reproductive status, dose, interaction and batch control</t>
  </si>
  <si>
    <t>WHO-type ORS from controlled stock; measure fluid balance, urine, stool/vomit losses, body mass, sodium and potassium.</t>
  </si>
  <si>
    <t>Phase 1-2; gate on biosecurity, expression purity, ECLSS VOC load and residue routing</t>
  </si>
  <si>
    <t>RESP-03 Bai He — edible Lilium bulbs</t>
  </si>
  <si>
    <t>Ginger may be used for nausea after fluids are retained; broad or concentrated herb combinations pause until the outbreak pattern and losses are characterized.</t>
  </si>
  <si>
    <t>TCM / East Asian food medicine</t>
  </si>
  <si>
    <t>3 — Shaded middle root-and-vine terrace</t>
  </si>
  <si>
    <t>Retain food, water, stool/vomit and preparation samples; sequence/culture the suspected agent; link every botanical exposure to the batch record.</t>
  </si>
  <si>
    <t>Dry throat/lung patterns, sleep-disrupted dry environment, gentle starch food</t>
  </si>
  <si>
    <t>Ophiopogon, Polygonatum, Bai He, Rehmannia, Astragalus, licorice, Epimedium, Drynaria, Plantago; Schisandra/hops trellis</t>
  </si>
  <si>
    <t>Bulb scales</t>
  </si>
  <si>
    <t>Warmth, privacy, low odor and a preferred simple food protect dignity during illness.</t>
  </si>
  <si>
    <t>Forest shade and moderate humidity create low-light perennial/root storage niches while vines exploit structure</t>
  </si>
  <si>
    <t>Steamed bulb; congee; soup; decoction with Mai Men Dong</t>
  </si>
  <si>
    <t>Dry mucosa, convalescence, blood/immune, bone/tendon, cognition, reflux and sleep/fermentation research</t>
  </si>
  <si>
    <t>Blood, fever, severe dehydration, outbreak pattern, prolonged symptoms or renal/cardiac risk activates isolation and treatment. ORS remains primary, not an herb substitute.</t>
  </si>
  <si>
    <t>Steam/dry → flour or syrup → polysaccharide/saponin extraction</t>
  </si>
  <si>
    <t>Ophiopogonins; Polygonatum polysaccharides; catalpol; astragaloside IV; glycyrrhizin; icariin; naringin; mucilage; hop bitter acids</t>
  </si>
  <si>
    <t>Regalosides/phenylpropanoid glycerol glucosides, steroidal saponins, polysaccharides and starch; respiratory, sleep and food-texture program</t>
  </si>
  <si>
    <t>Soil cover, root exudates, N fixation, rhizosphere diversity, vertical shade and perennial carbon storage</t>
  </si>
  <si>
    <t>Bulb geophyte in understory rotation; seasonal nutrient storage</t>
  </si>
  <si>
    <t>Steamed roots/bulbs, broths, mucilage, ferments, root medicines, vine fiber and green manure</t>
  </si>
  <si>
    <t>Steam/dry line, root washer, mill, decoction vessels, aqueous/ethanol extraction, trellis and cool storage</t>
  </si>
  <si>
    <t>Bulb trim to food/fungal feedstock; flowers for habitat diversity</t>
  </si>
  <si>
    <t>Increase meal moisture first: porridge, soup, stewed fruit, cooked greens and routine movement.</t>
  </si>
  <si>
    <t>Deep beds retain water beneath drier terraces; N-fixing Astragalus supports rotations; roots receive fungal inocula and composted residues</t>
  </si>
  <si>
    <t>Middle terrace; Phase 1-2</t>
  </si>
  <si>
    <t>Root-zone O2, EC/pH, water potential, microbiome/metagenomics, root imaging, metabolomics and processing-cycle fingerprints</t>
  </si>
  <si>
    <t>Food/preparation response and bulb chemistry under Martian light cycles</t>
  </si>
  <si>
    <t>Increase plain fluid within the individual plan; dry fiber is never added without its water requirement.</t>
  </si>
  <si>
    <t>Perennial bank split among beds; seed/rhizome backups; edible bulb/root crops carry calories if a medicinal accession underperforms</t>
  </si>
  <si>
    <t>Use edible authenticated species; allergen and glycoside profile by accession</t>
  </si>
  <si>
    <t>Phase 1-2; gate on clean living soil, root disease control and chemistry/yield stability</t>
  </si>
  <si>
    <t>Hydrated Plantago mucilage, flax mucilage, pear, Mai Men Dong/Bai He foods and selected cultured foods create a food-plus-materia-medica pathway.</t>
  </si>
  <si>
    <t>RESP-04 Yu Zhu + Huang Jing — Polygonatum spp.</t>
  </si>
  <si>
    <t>TCM / Himalayan and East Asian forest medicine</t>
  </si>
  <si>
    <t>Measure fiber and water together; compare whole seed, separated mucilage and fermented preparations; retain tolerance and transit-time data.</t>
  </si>
  <si>
    <t>4 — Cool-dry high-light upper terrace</t>
  </si>
  <si>
    <t>Rhodiola, Ephedra, Artemisia annua, saffron, goji, sea buckthorn, rose, wira-wira, jimbu/timur, buckwheat, quinoa/cañihua, amaranth, rosemary/sage/thyme/oregano, camelina/safflower, pyrethrum</t>
  </si>
  <si>
    <t>Mucosal moisture, fatigue/underfeeding states, convalescent foods</t>
  </si>
  <si>
    <t>A hot drink and unhurried meal routine can restore comfort without making food punitive.</t>
  </si>
  <si>
    <t>Mars-relevant cold/dry gradients and higher light support high-altitude/arid crops and deliberate stress-chemistry experiments</t>
  </si>
  <si>
    <t>Rhizome</t>
  </si>
  <si>
    <t>Radiation/oxidative, vision/circadian, respiratory, vascular, fatigue, antimicrobial, antiparasitic and essential-fatty-acid programs</t>
  </si>
  <si>
    <t>Steamed rhizome; porridge; soup; syrup; decoction</t>
  </si>
  <si>
    <t>Severe pain, vomiting, blood, fever or nonresponse activates evaluation; swallowing difficulty, obstruction risk and medication causes govern mucilage use.</t>
  </si>
  <si>
    <t>Salidroside/rosavins; ephedrine; artemisinin; crocin/crocetin; zeaxanthin; isorhamnetin; rutin; squalene; thymol/carvacrol; ALA; pyrethrins</t>
  </si>
  <si>
    <t>Repeated steam/dry processing → flour/syrup → aqueous fraction → bioassay</t>
  </si>
  <si>
    <t>Wind-edge shelter, erosion control, pollinator strips, aromatic pest defense, cover crops and low-water seed production</t>
  </si>
  <si>
    <t>Reflux / upper-GI irritation</t>
  </si>
  <si>
    <t>Polygonatum polysaccharides, steroidal saponins and homoisoflavanones; processing-dependent mucosal, metabolic and convalescent-food program</t>
  </si>
  <si>
    <t>Staple grain, berry, spice, oil, fodder/bran, biopesticide, pharmaceutical alkaloid/terpene and antioxidant feedstocks</t>
  </si>
  <si>
    <t>Shade-tolerant forest-floor perennials; rhizome carbon storage; soil cover</t>
  </si>
  <si>
    <t>Smaller moist meals, mild seasoning, upright post-meal time and no large late fluid bolus.</t>
  </si>
  <si>
    <t>Seed cleaner, mill/extruder, berry press, oil press, steam distiller, supercritical/solvent extraction and low-temperature dryer</t>
  </si>
  <si>
    <t>Edible processed rhizome; leaf/stem biomass to compost after release</t>
  </si>
  <si>
    <t>First receiver of pumped water; deficit irrigation and cold night air reduce cooling energy; runoff cascades to lower terraces</t>
  </si>
  <si>
    <t>Warm water in divided servings; electrolyte products only for a separate measured need.</t>
  </si>
  <si>
    <t>Central grove understory; Phase 2</t>
  </si>
  <si>
    <t>PAR/UV, leaf/canopy temperature, VPD, water-use efficiency, trichomes, seed/fruit yield, VOCs, antioxidant and alkaloid profiles</t>
  </si>
  <si>
    <t>Compare traditional processing cycles with chemistry, digestibility and crew response</t>
  </si>
  <si>
    <t>Yu Zhu/Huang Jing foods, Bai He congee and a controlled licorice fraction or decoction become comparative gastric/mucosal preparations; peppermint is removed when it aggravates reflux.</t>
  </si>
  <si>
    <t>Mixed short-cycle crops spread crop-failure risk; secure alkaloid beds are isolated; Earth standards and stored seed bridge weak harvests</t>
  </si>
  <si>
    <t>Species and processing method are inseparable batch variables</t>
  </si>
  <si>
    <t>Phase 1; gate on yield per water/energy, stable chemotype and dust/pest containment</t>
  </si>
  <si>
    <t>Compare whole-root, decoction and controlled low-glycyrrhizin fractions; log symptoms, pH exposure, medications and meal fat/volume.</t>
  </si>
  <si>
    <t>RESP-05 Loquat + mulberry</t>
  </si>
  <si>
    <t>5 — Wetland / riparian polishing cells</t>
  </si>
  <si>
    <t>Chinese, Himalayan, Andean-adaptable orchard medicine</t>
  </si>
  <si>
    <t>Serve a recognizable mild version of the communal dish instead of an isolating 'sick plate.'</t>
  </si>
  <si>
    <t>Totora, willow, Coix, Alisma, horsetail, Plantago, Bacopa, Centella, marshmallow and microbial root mats</t>
  </si>
  <si>
    <t>Throat/respiratory comfort, antioxidant food diversity, cough-oriented research</t>
  </si>
  <si>
    <t>The lowest hydraulic point receives terrace drainage and converts water treatment into biomass, humidity and data</t>
  </si>
  <si>
    <t>Fruit; authenticated leaf; mulberry bark/leaf only in segregated streams</t>
  </si>
  <si>
    <t>Persistent pain, swallowing difficulty, bleeding, weight loss or chest symptoms activates medical evaluation; licorice constraints remain a compact batch-level control.</t>
  </si>
  <si>
    <t>Fluid/urinary, dry mucosa, cognition, wound/vascular, pain and pathogen-risk programs</t>
  </si>
  <si>
    <t>Fresh/stewed fruit; pear-loquat syrup; mulberry tea/food; leaf decoction research</t>
  </si>
  <si>
    <t>Alisols; coixol/coixenolide; aucubin/catalpol; bacosides; asiaticoside; mucilage; salicin; silica/flavonoids</t>
  </si>
  <si>
    <t>Juice/concentrate → pectin/polyphenol recovery; leaf/bark extraction → fractionation</t>
  </si>
  <si>
    <t>Bloating / gas</t>
  </si>
  <si>
    <t>Nutrient capture, solids settling, bank stabilization, root-zone redox gradients, humidity generation and microbiome habitat</t>
  </si>
  <si>
    <t>Ursolic/corosolic acids and flavonoids in loquat; mulberry anthocyanins, rutin, quercetin and 1-deoxynojirimycin; pectin and fruit-acid program</t>
  </si>
  <si>
    <t>Released Coix/greens, mucilage, willow poles/wicker, totora panels/mats, silica fiber, fungal substrate and biochar</t>
  </si>
  <si>
    <t>Temporarily reduce combined pulse/crucifer/resistant-starch load; soak/pressure-cook; use rice, tofu, egg/fish and tender vegetables.</t>
  </si>
  <si>
    <t>Canopy and midstory; shade, transpiration, litter, root carbon, animal browse</t>
  </si>
  <si>
    <t>Staged tanks, root-zone aeration, filters, UV/oxidation, water analytics, fiber shop and coppice tools</t>
  </si>
  <si>
    <t>Fruit pomace to ferment/fungi; mulberry leaf browse; wood/fiber</t>
  </si>
  <si>
    <t>Collects gravity-fed water; wetlands remove nutrients before membrane/oxidation polishing and repumping; contaminated cells never supply food</t>
  </si>
  <si>
    <t>Maintain routine fluid; avoid carbonation during a flare.</t>
  </si>
  <si>
    <t>Central grove; Phase 2-3</t>
  </si>
  <si>
    <t>Flow, turbidity, EC/pH, dissolved O2, ions, organics, pathogens, metals/perchlorate, root microbiome, uptake and transpiration</t>
  </si>
  <si>
    <t>Orchard chemistry, food acceptability and respiratory-preparation program</t>
  </si>
  <si>
    <t>Ginger, muña, huacatay, jimbu or timur preparations are selected by sensory preference and symptom pattern; ferments are adjusted rather than moralized.</t>
  </si>
  <si>
    <t>Parallel clean-food and treatment-only cells; bypass filtration and water reserve prevent one ecological cell from becoming a single point of failure</t>
  </si>
  <si>
    <t>Food and concentrated leaf/bark streams remain separately identified</t>
  </si>
  <si>
    <t>Phase 1; gate on water mass balance, contaminant release criteria and pathogen containment</t>
  </si>
  <si>
    <t>Capture meal composition, fermentation batch, gas/pain timing and response to aromatic volatile profiles; distillates and whole infusions remain separate products.</t>
  </si>
  <si>
    <t>RESP-06 Yashtimadhu / licorice — Glycyrrhiza spp.</t>
  </si>
  <si>
    <t>6 — Fodder, fiber and rotation terraces</t>
  </si>
  <si>
    <t>Ayurveda, TCM, Himalayan pharmacognosy</t>
  </si>
  <si>
    <t>Preserve flavor through acid, aroma, oil and crisp garnish so symptom care does not erase pleasure.</t>
  </si>
  <si>
    <t>Sainfoin, alfalfa, pulses, Mucuna, fenugreek, flax, industrial hemp, nettle/allo, ramie, cabuya/fique, Jerusalem artichoke, rubber dandelion</t>
  </si>
  <si>
    <t>Throat, gastric and mucosal support; anti-inflammatory and antiviral discovery space</t>
  </si>
  <si>
    <t>Large replaceable beds prioritize biomass, soil formation and future ruminant feed while producing human food and textiles</t>
  </si>
  <si>
    <t>Root and stolon</t>
  </si>
  <si>
    <t>Severe distention, vomiting, fever or altered bowel signs activates evaluation; exact chemotype and concentrated-oil dose are controlled.</t>
  </si>
  <si>
    <t>Protein/muscle, mineral, omega-3, glucose, dopamine-precursor and bowel/microbiome portfolios</t>
  </si>
  <si>
    <t>Short-course decoction; syrup; broth base; standardized low-glycyrrhizin option</t>
  </si>
  <si>
    <t>Condensed tannins; saponins/coumestans; L-DOPA; SDG lignan and ALA; inulin/FOS; latex polyisoprene</t>
  </si>
  <si>
    <t>Slice/dry → decoct → selective extraction/fractionation → glycyrrhizin control → formulation</t>
  </si>
  <si>
    <t>Dry mouth / throat / respiratory irritation</t>
  </si>
  <si>
    <t>N fixation, deep-root nutrient mining, soil aggregation, cover, green manure, carbon capture and fungal feedstock</t>
  </si>
  <si>
    <t>Glycyrrhizin/glycyrrhetinic acid, liquiritin, isoliquiritigenin and glabridin; whole-root versus controlled-fraction program</t>
  </si>
  <si>
    <t>Increase soups, steamed foods, sauces, stewed fruit and soft warm meals; reduce abrasive dry crumbs during the episode.</t>
  </si>
  <si>
    <t>Pulses, greens, tubers, seed oil/protein, silage, browse, cloth, rope, canvas, paper, composites, bedding and rubber</t>
  </si>
  <si>
    <t>Deep-rooted perennial/legume; rhizosphere carbon and possible nitrogen contribution by species/guild</t>
  </si>
  <si>
    <t>Soak/pressure cook/ferment, feed assay, oil press, retting/decortication/spinning, silage and latex recovery</t>
  </si>
  <si>
    <t>Root marc to cleared fungal/compost stream; above-ground biomass limited by chemistry</t>
  </si>
  <si>
    <t>Warm water and grain drinks are scheduled; room humidity and respiratory water loss are considered alongside intake.</t>
  </si>
  <si>
    <t>Receives nutrient-rich intermediate water; crop residues divide among feed, fungi, fiber and compost; rotation prevents one nutrient economy</t>
  </si>
  <si>
    <t>Dry middle terrace; Phase 2</t>
  </si>
  <si>
    <t>Biomass, N balance, feed chemistry, antinutrients, fiber tensile strength, water/energy, digestibility, mycotoxins and rubber yield</t>
  </si>
  <si>
    <t>Dose–chemistry–electrolyte/blood-pressure response; fraction design</t>
  </si>
  <si>
    <t>Activate the moistening/respiratory guild: Mai Men Dong, Tian Men Dong, Bai He, Yu Zhu, Huang Jing, loquat, mulberry, licorice/Yashtimadhu, Shatavari, Vasa, wira-wira and Tremella in matched food, decoction, syrup or extract forms.</t>
  </si>
  <si>
    <t>Multiple protein/fiber species substitute for one another; feed reserve and textile stocks buffer crop cycles; toxic chemotypes remain separate</t>
  </si>
  <si>
    <t>Glycyrrhizin, potassium, blood pressure, renal/cardiac state, pregnancy and drug interactions</t>
  </si>
  <si>
    <t>Retain respiratory samples and each preparation batch; link symptom, oxygenation, humidity, volatile exposure and metabolomic fingerprint; advance useful fractions into assay and formulation.</t>
  </si>
  <si>
    <t>Phase 1-3; gate on human-food release, feed conversion, fiber durability and veterinary readiness</t>
  </si>
  <si>
    <t>RESP-07 Shatavari + Vasa</t>
  </si>
  <si>
    <t>7 — Dark fungal and fermentation chambers</t>
  </si>
  <si>
    <t>Ayurveda / Himalayan medicine</t>
  </si>
  <si>
    <t>Warm aromatic steam, familiar soup and a chosen sweet/sour/creamy format may be physically and emotionally supportive at the same time.</t>
  </si>
  <si>
    <t>Tremella, Poria, Zhu Ling, Cordyceps, edible mushrooms, mycorrhizae, koji/tempeh/miso cultures and enzyme-producing fungi</t>
  </si>
  <si>
    <t>Mucosal/reproductive support and respiratory secretion/airway research</t>
  </si>
  <si>
    <t>Shatavari root; Vasa leaf</t>
  </si>
  <si>
    <t>Areas without sunlight become productive; crop residue, CO2, heat and humidity are converted rather than discarded</t>
  </si>
  <si>
    <t>Breathing difficulty, hypoxia, fever, allergic signs or persistent symptoms activates diagnostics and treatment; alkaloid, electrolyte and interaction constraints stay plant-specific.</t>
  </si>
  <si>
    <t>Cooked Shatavari root preparations; Vasa decoction/syrup research</t>
  </si>
  <si>
    <t>Protein/umami, mucosal, immune, fluid-metabolism, vitamin D, antimicrobial and novel-metabolite programs</t>
  </si>
  <si>
    <t>Dry/mill/decoct → hydroalcoholic extraction → fingerprint → separate formulation streams</t>
  </si>
  <si>
    <t>Beta-glucans, glucuronoxylomannans, pachymic acid, cordycepin, ergothioneine, ergosterol/D2, chitin/chitosan and enzymes</t>
  </si>
  <si>
    <t>Fluid redistribution / edema pattern</t>
  </si>
  <si>
    <t>Shatavarins and steroidal saponins; Vasa vasicine and vasicinone quinazoline alkaloids</t>
  </si>
  <si>
    <t>Primary decomposition, lignocellulose conversion, soil aggregation, root symbiosis and culture-bank redundancy</t>
  </si>
  <si>
    <t>Keep energy and protein adequate while evaluating sodium, potassium, posture, gravity exposure, medication and cardiovascular/renal context.</t>
  </si>
  <si>
    <t>Shatavari climbing/root perennial; Vasa woody shrub adds vertical structure and litter</t>
  </si>
  <si>
    <t>Food, protein ingredients, ferments, enzymes, organic acids, packaging films, chitosan, feed and conditioned soil</t>
  </si>
  <si>
    <t>Use measured water and electrolyte orders rather than reflexively adding or restricting either.</t>
  </si>
  <si>
    <t>Sterile inoculation, substrate pasteurization, solid-state/liquid fermenters, hot-water extraction, dryers and mycology lab</t>
  </si>
  <si>
    <t>Uses plant residues and waste heat; recovers water from exhaust; spent substrate enters soil/feed only after assay</t>
  </si>
  <si>
    <t>Punarnava, Gokshura, Plantago, Poria, Zhu Ling, Coix, Alisma and horsetail form a comparative fluid-metabolism library, beginning with food/decoction preparations and advancing to controlled fractions.</t>
  </si>
  <si>
    <t>Strain/lot, substrate, CO2/O2, heat, water activity, contaminants, yield, enzyme/metabolite profile and mycorrhizal exchange</t>
  </si>
  <si>
    <t>Prunings to fiber/compost only after chemistry gate; potential browse kept segregated</t>
  </si>
  <si>
    <t>Couple urine volume/composition, body mass, blood pressure, electrolytes and 0.38/0.6/1 g exposure to plant accession, preparation and metabolomics.</t>
  </si>
  <si>
    <t>Identity-separated edible/medicinal/waste strains; redundant master cultures and kill cycles contain contamination</t>
  </si>
  <si>
    <t>Middle/central medicinal grove; Phase 2</t>
  </si>
  <si>
    <t>A warm broth or chosen tart/herbal drink preserves ritual while the actual fluid order remains precise.</t>
  </si>
  <si>
    <t>Phase 1; gate on contamination control, conversion efficiency, food safety and residue release</t>
  </si>
  <si>
    <t>Reproductive, respiratory and growth-condition chemistry programs</t>
  </si>
  <si>
    <t>Acute edema, low urine, dyspnea, chest symptoms or electrolyte change activates medical evaluation. No plant is treated as a universal diuretic.</t>
  </si>
  <si>
    <t>Separate species, indications, alkaloid exposure, reproductive status and residue routes</t>
  </si>
  <si>
    <t>Menstrual symptoms / blood loss</t>
  </si>
  <si>
    <t>8 — Secure pharmacy and biomanufacturing zone</t>
  </si>
  <si>
    <t>RESP-08 Wira-wira</t>
  </si>
  <si>
    <t>Keep energy available; use warm meals and individualized iron-rich foods paired with vitamin-C foods.</t>
  </si>
  <si>
    <t>Papaver, coca, Ephedra, Artemisia, Cinchona extracts, medicinal Cannabis, Nicotiana molecular farming, Taxus/Catharanthus cells, Paico oils, Quillaja fractions</t>
  </si>
  <si>
    <t>Andean Indigenous respiratory tradition</t>
  </si>
  <si>
    <t>Routine fluids; electrolytes only when symptoms, losses, exercise or EVA indicate. Track orthostatic symptoms.</t>
  </si>
  <si>
    <t>Ginger and turmeric food preparations can be compared for pain/nausea/inflammatory patterns; amla/berries support acidic, culturally flexible iron-pairing foods.</t>
  </si>
  <si>
    <t>A small locked footprint produces high-consequence molecules that would otherwise consume extreme launch mass or be unavailable</t>
  </si>
  <si>
    <t>Cold-dry respiratory irritation, cough, throat comfort, mystery respiratory syndrome library</t>
  </si>
  <si>
    <t>Record bleeding pattern, ferritin/hemoglobin context, preparation, analgesic use, appetite and response; the plant program and iron program remain linked but distinct.</t>
  </si>
  <si>
    <t>Aerial parts/flowers by authenticated accession</t>
  </si>
  <si>
    <t>Severe pain, anesthesia-adjacent care, antiparasitic, oncology, respiratory, local-anesthetic, vaccine, immune and diagnostic programs</t>
  </si>
  <si>
    <t>Warm tisane, syrup, steam-aroma preparation with pear</t>
  </si>
  <si>
    <t>Craved salty, creamy, chocolate, sour, spicy or warm foods may be deliberately served for emotional and sensory support.</t>
  </si>
  <si>
    <t>Morphine/thebaine; tropane alkaloids; ephedrine; artemisinin; quinine; cannabinoids; recombinant proteins; paclitaxel; vinca alkaloids; ascaridole; QS-21</t>
  </si>
  <si>
    <t>Dry → infuse/decoct → volatile/polyphenol extraction → fractionation</t>
  </si>
  <si>
    <t>Heavy bleeding, syncope, severe pain, pregnancy possibility or anemia signs activates evaluation; automatic iron or concentrated herb dosing is not inferred from gender.</t>
  </si>
  <si>
    <t>Biological diversity and rapid response capacity without mixing strong chemistry into the everyday food ecology</t>
  </si>
  <si>
    <t>Accession-dependent quercetin/kaempferol derivatives, caffeoylquinic acids and cineole/linalool/terpenoid chemotypes; respiratory and antimicrobial screen</t>
  </si>
  <si>
    <t>Urinary / renal-stone pattern</t>
  </si>
  <si>
    <t>Standardized extracts, purified molecules, precursors, vaccines/antibodies, diagnostics, topical products and safer synthetic analogues</t>
  </si>
  <si>
    <t>Hardy high-elevation herb; dry outer terrace; pollinator and litter diversity</t>
  </si>
  <si>
    <t>Secure inventory, cleanroom, tissue culture, expression, extraction, solvent recovery, chromatography, spectroscopy and formulation suites</t>
  </si>
  <si>
    <t>Maintain adequate energy; moderate sodium at the individual plate; do not remove dietary calcium reflexively.</t>
  </si>
  <si>
    <t>Dedicated closed water/air loop; sterilized residues; solvents and valuable salts are recovered; heat is exchanged with warm terraces</t>
  </si>
  <si>
    <t>Spent herb to compost after assay; low-mass high-value crop</t>
  </si>
  <si>
    <t>Structured water and citrate-containing foods/drinks; track urine output and composition.</t>
  </si>
  <si>
    <t>Chain of identity/custody, LC/GC-MS/NMR, expression/glycosylation, purity, potency, contamination, staff exposure and clinical outcomes</t>
  </si>
  <si>
    <t>Upper dry terrace; Phase 1</t>
  </si>
  <si>
    <t>Redundant Earth medical stock, standards, cell/seed banks and synthetic routes; individual crop failure does not remove the class of care</t>
  </si>
  <si>
    <t>Plantago, Poria, Coix, Alisma, Punarnava and wetland-guild preparations become targeted urinary/fluid research options selected from the person's pattern and substrate-release data.</t>
  </si>
  <si>
    <t>Phase 1-3; gate on containment, purity, validated assay, inventory and crew-use protocol</t>
  </si>
  <si>
    <t>Accession-specific chemistry and cold/dry cultivation response</t>
  </si>
  <si>
    <t>Pair urine chemistry and imaging with exact preparation and with plant uptake data from the wetland/soil cell in which it grew.</t>
  </si>
  <si>
    <t>Common name spans species: DNA voucher and exact accession are mandatory</t>
  </si>
  <si>
    <t>9 — Dry resin, pest-defense and structural grove</t>
  </si>
  <si>
    <t>Flavor comes from acid, herbs, ferments and texture rather than salt alone.</t>
  </si>
  <si>
    <t>Boswellia, Commiphora, neem, Quillaja, willow/Eucommia coppice, pyrethrum and aromatic Allium/Lamiaceae borders</t>
  </si>
  <si>
    <t>FLUID-01 Punarnava + Gokshura</t>
  </si>
  <si>
    <t>Flank pain, blood, fever, reduced urine or renal impairment activates medical care; treatment-cell plants are never consumed without contaminant release.</t>
  </si>
  <si>
    <t>Low-water perimeter space becomes a chemical-defense and material-production belt</t>
  </si>
  <si>
    <t>Ayurveda / Himalayan dryland medicine</t>
  </si>
  <si>
    <t>Inflammatory, wound, oral/respiratory, pest/vector and vaccine-adjuvant programs</t>
  </si>
  <si>
    <t>Sleep disruption / nervous-system strain</t>
  </si>
  <si>
    <t>Boswellic acids/AKBA; guggulsterones; azadirachtin; QS-21; salicin; Eucommia rubber; pyrethrins; aromatic terpenes</t>
  </si>
  <si>
    <t>Fluid redistribution, edema/urinary patterns, electrolyte-linked symptoms</t>
  </si>
  <si>
    <t>Protect meal timing, adequate energy, darkness, temperature and pre-sleep routine before adding stimulation or restriction.</t>
  </si>
  <si>
    <t>Living pest barrier, wind moderation, deep roots, coppice, pollinator scheduling, litter and biochar feedstock</t>
  </si>
  <si>
    <t>Root/aerial parts; fruit/seed/whole plant by tradition</t>
  </si>
  <si>
    <t>Resins, adhesives, sealants, surfactants/soap, biopesticides, wood, wicker, rubber, biochar and pharmaceutical precursors</t>
  </si>
  <si>
    <t>Offer preferred warm noncaffeinated drink; schedule caffeine against sleep rather than banning it universally.</t>
  </si>
  <si>
    <t>Tapping/coppice tools, distiller, oil press, resin kettle, extractors, fiber/wood shop and residue-deactivation station</t>
  </si>
  <si>
    <t>Jatamansi, tagara, Brahmi/Centella and Andean valerian form a comparative sleep/cognition library; preparations range from food herb and decoction to standardized volatile/triterpene fractions.</t>
  </si>
  <si>
    <t>Deficit irrigation; uses perimeter thermal gradient; woody biomass stores carbon and becomes structural material instead of waste</t>
  </si>
  <si>
    <t>Resin/oil yield, target/non-target pest effects, VOCs, residue fate, air quality, material aging, water use and regrowth</t>
  </si>
  <si>
    <t>Decoction, food-broth research, controlled extract</t>
  </si>
  <si>
    <t>Capture sleep architecture, cognition, mood and next-sol performance with accession, dose and metabolomic fingerprint; distinguish calming from performance-impairing sedation.</t>
  </si>
  <si>
    <t>Several botanical pest modes reduce resistance; physical barriers and sterile controls backstop biological products</t>
  </si>
  <si>
    <t>Dry/decoct → aqueous/hydroalcoholic extract → electrolyte/renal bioassay → formulation</t>
  </si>
  <si>
    <t>A culturally familiar bedtime drink, cocoa, music/meal ritual or shared snack may be explicitly emotional rather than pharmacological.</t>
  </si>
  <si>
    <t>Phase 2-3; gate on air compatibility, non-target protection, material performance and sustainable harvest</t>
  </si>
  <si>
    <t>10 — Seed, chemotype and microbial bank</t>
  </si>
  <si>
    <t>Punarnavine and boeravinones; Gokshura protodioscin and related steroidal saponins; renal/electrolyte function screening</t>
  </si>
  <si>
    <t>Severe mood change, suicidality, delirium or functional impairment activates behavioral/medical care; sedatives, EVA readiness, pregnancy and conservation constraints govern use.</t>
  </si>
  <si>
    <t>Redundant seeds, spores, rhizomes, cuttings, tissue cultures, DNA vouchers, reference herbs, analytical standards and living microbial masters</t>
  </si>
  <si>
    <t>Hardy groundcover/dryland plants; root structure and biomass diversity</t>
  </si>
  <si>
    <t>Payload mass buys options: biodiversity allows selection when Mars changes growth, chemistry, disease or human need</t>
  </si>
  <si>
    <t>Low mood / food fatigue</t>
  </si>
  <si>
    <t>All physiology and illness domains; this zone preserves unexpressed future options rather than optimizing only the first menu</t>
  </si>
  <si>
    <t>Nonclinical biomass to compost only after chemistry gate</t>
  </si>
  <si>
    <t>Use communal preparation, personal condiment control, choice between textures and a declared comfort meal.</t>
  </si>
  <si>
    <t>Reference standards and genomic/metabolomic fingerprints for every priority molecule, cultivar, chemotype and strain</t>
  </si>
  <si>
    <t>Dry middle/upper terraces; Phase 1-2</t>
  </si>
  <si>
    <t>Genetic/chemical redundancy, pollination control, breeding, microbial succession and restoration after crop or disease loss</t>
  </si>
  <si>
    <t>Offer the preferred hot/cold beverage ritual and monitor caffeine/sleep interaction.</t>
  </si>
  <si>
    <t>Propagules, inocula, calibration standards, breeding populations and reference material—not routine calories</t>
  </si>
  <si>
    <t>Fluid-balance response linked to urine, electrolytes, blood pressure and omics</t>
  </si>
  <si>
    <t>Brahmi/Centella, Jatamansi/tagara and aromatic garden preparations may be studied as part of the neurobehavioral system without pretending that a plant replaces human care or social life.</t>
  </si>
  <si>
    <t>Cold/dry/cryogenic storage, tissue culture, seed testing, DNA barcoding, germination chambers and replicated databases</t>
  </si>
  <si>
    <t>Not a universal diuretic: renal/cardiac status, blood pressure, drugs and exact species govern use</t>
  </si>
  <si>
    <t>Low continuous energy with redundant temperature tiers; small renewal crops refresh viability without consuming production beds</t>
  </si>
  <si>
    <t>Link intake, refusal, craving, sensory satisfaction, sleep, mood, social participation and preparation batches; test plants as one element of a whole habitat response.</t>
  </si>
  <si>
    <t>Identity, provenance/knowledge lineage, viability, genome, microbiome, chemotype, storage history, regeneration and contamination</t>
  </si>
  <si>
    <t>FLUID-02 Che Qian Zi / Plantago</t>
  </si>
  <si>
    <t>Physical separation, duplicate vaults, off-line records and Earth duplicates prevent a single fire/pathogen/software event from erasing the biome</t>
  </si>
  <si>
    <t>Pizza, dumplings, SPAM-kimchi cake, cocoa, cheese, sour pickles, fruit, crunch or a culturally specific meal can be the primary emotional intervention.</t>
  </si>
  <si>
    <t>Predeploy + permanent; gate on identity, viability, redundancy and scheduled regeneration</t>
  </si>
  <si>
    <t>TCM, Ayurveda, Himalayan/European food medicine</t>
  </si>
  <si>
    <t>Persistent depression, withdrawal, sleep collapse or safety concern activates behavioral health care; concentrated sedative preparations stay readiness-controlled.</t>
  </si>
  <si>
    <t>11 — Extraction, fractionation and fermentation commons</t>
  </si>
  <si>
    <t>Urinary/fluid movement; bowel regulation; mucilage for dry stool/throat</t>
  </si>
  <si>
    <t>All food, medicinal, fungal, fiber and waste streams enter only through source-coded batches</t>
  </si>
  <si>
    <t>Unknown inflammatory / infectious syndrome</t>
  </si>
  <si>
    <t>Seed, husk and leaf</t>
  </si>
  <si>
    <t>One set of flexible hardware turns variable local biomass into many products, lowering spare-part and payload demand</t>
  </si>
  <si>
    <t>Converts discovery into usable food ingredients, standardized prepharmaceuticals, drugs, diagnostics, cleaners and materials</t>
  </si>
  <si>
    <t>Move immediately to digestible, source-traced food forms while preserving enough energy and protein for response and recovery.</t>
  </si>
  <si>
    <t>Hydrated seed mucilage; cooked leaf; decoction</t>
  </si>
  <si>
    <t>Aqueous fractions, volatiles, oils, alkaloids, saponins, phenolics, polysaccharides, proteins, fibers and monomers</t>
  </si>
  <si>
    <t>Set fluid/electrolyte orders from losses, fever, urine, body mass and organ status.</t>
  </si>
  <si>
    <t>Separate mucilage fiber from iridoid/phenolic fractions → extract/fingerprint</t>
  </si>
  <si>
    <t>Routes residues back to food, feed, fungi, compost, biochar, water or secure destruction based on measured composition</t>
  </si>
  <si>
    <t>Flours, oils, proteins, ferments, extracts, medicines, dyes, adhesives, fibers, films, enzymes and purified coproducts</t>
  </si>
  <si>
    <t>Arabinoxylan mucilage, aucubin, catalpol and plantamajoside; soluble-fiber and iridoid program</t>
  </si>
  <si>
    <t>Activate the living library by symptom domain: respiratory guild, antimicrobial/repair guild (Daruharidra, matico, chilca, paico, fungi), inflammatory food guild (ginger, turmeric, amla, sea buckthorn) and strain-specific microbial metabolites.</t>
  </si>
  <si>
    <t>Steam/pressure vessels, mills, presses, fermenters, distiller, membranes, supercritical CO2, chromatography, LC/GC-MS/NMR and modular reactors</t>
  </si>
  <si>
    <t>Wetland edge/compacted-soil pioneer; roots bind beds and polish runoff</t>
  </si>
  <si>
    <t>Water/solvent/heat recovery is designed into every batch; waste heat serves warm terraces and stillage feeds cleared biological loops</t>
  </si>
  <si>
    <t>Isolate the person and likely source; preserve human, food, water, air, soil and botanical samples; run sequencing, culture, metabolomics and fraction screening; use small traceable batches and feed discoveries back into extraction/formulation.</t>
  </si>
  <si>
    <t>Complete mass balance, energy/water per product, purity/potency, retained sample, residue chemistry and equipment-health data</t>
  </si>
  <si>
    <t>Seed husk as functional fiber; leaves as food/feed by accession</t>
  </si>
  <si>
    <t>Preserve familiar flavor and choice during uncertainty; fear and isolation are themselves appetite and recovery hazards.</t>
  </si>
  <si>
    <t>Parallel small batches and universal connectors; manual modes, spare seals/membranes and simpler food preparations survive instrument downtime</t>
  </si>
  <si>
    <t>Wetland edge and upper beds; Phase 1</t>
  </si>
  <si>
    <t>Phase 1; gate on closed mass balance, clean/dirty separation, analytical release and repairability from local glass/metals</t>
  </si>
  <si>
    <t>Diagnostics, isolation and available medicines proceed in parallel. Strong alkaloid/volatile extracts remain secure; no mystery illness justifies untracked polypharmacy.</t>
  </si>
  <si>
    <t>12 — Apex atmospheric and condensation utility</t>
  </si>
  <si>
    <t>Water-binding, bowel, urinary and water-polishing datasets</t>
  </si>
  <si>
    <t>Food allergy / intolerance</t>
  </si>
  <si>
    <t>Condensers, heat exchangers, air movers, drying racks, seed-curing zone and low plants only where light/heat permit</t>
  </si>
  <si>
    <t>Always pair dry mucilage with measured water; separate seed/leaf chemistries</t>
  </si>
  <si>
    <t>Rising warm humid air is harvested instead of allowed to stratify; exterior altitude/temperature differences assist heat rejection when conditions permit</t>
  </si>
  <si>
    <t>Use a source-traced equivalent; prevent cross-contact; preserve energy/macros and desired sensory form.</t>
  </si>
  <si>
    <t>Indirectly protects respiratory comfort, sleep, heat tolerance, food safety and water security</t>
  </si>
  <si>
    <t>FLUID-03 Fu Ling / Poria + Zhu Ling</t>
  </si>
  <si>
    <t>Select a compatible beverage base and electrolyte formulation.</t>
  </si>
  <si>
    <t>Humidity, CO2/O2, ethylene and plant/microbial VOCs are treated as biological process variables</t>
  </si>
  <si>
    <t>Condensation capture, heat recovery, air mixing, seed drying, spore control and climate zoning</t>
  </si>
  <si>
    <t>TCM / forest fungal medicine</t>
  </si>
  <si>
    <t>Choose a botanically unrelated preparation or no botanical; the plant library is not assumed safe merely because it is locally grown.</t>
  </si>
  <si>
    <t>Recovered water and heat; dried seed/herbs; no dependence on apex crop yield</t>
  </si>
  <si>
    <t>Condensers, desiccant/regenerative dryers, heat exchangers, fans, filters, UV/oxidation and atmospheric sensors</t>
  </si>
  <si>
    <t>Fluid metabolism, digestive tolerance, immune and antimicrobial discovery</t>
  </si>
  <si>
    <t>Record accession, preparation, cross-contact route and reaction; retain the implicated food/herb batch for analysis.</t>
  </si>
  <si>
    <t>Collect condensate centrally, recover latent heat, redistribute conditioned air downward and reject heat through controlled external loops</t>
  </si>
  <si>
    <t>Sclerotium</t>
  </si>
  <si>
    <t>Equivalent pizza, pasta, pudding, bread or drink maintains social inclusion.</t>
  </si>
  <si>
    <t>Vertical temperature/RH/CO2/O2/VOC profile, condensate chemistry, aerosol/spore load, heat balance and leak localization</t>
  </si>
  <si>
    <t>Powder in soup/congee; decoction; fungal extract</t>
  </si>
  <si>
    <t>Anaphylaxis signs activate emergency protocol. Known allergies, shared cultures and cross-reactive plant families remain explicit operating data.</t>
  </si>
  <si>
    <t>Controlled substrate culture → dry/mill → polysaccharide/triterpene extraction → fractionate</t>
  </si>
  <si>
    <t>Distributed fans/condensers prevent apex failure; passive thermosiphon paths and local zone isolation preserve control</t>
  </si>
  <si>
    <t>Bone / muscle unloading or recovery plateau</t>
  </si>
  <si>
    <t>Pachymic acid and related lanostane triterpenes, beta-glucans and other polysaccharides; Zhu Ling sterone program</t>
  </si>
  <si>
    <t>Increase protein/energy density, calcium-containing foods, varied textures and meal timing around resistance loading; preserve carbohydrate for work.</t>
  </si>
  <si>
    <t>Predeploy + Phase 1; gate on pressure integrity, condensate recovery, heat rejection and biological aerosol control</t>
  </si>
  <si>
    <t>Wood/root-associated decomposer system; converts lignocellulose into food/medicine</t>
  </si>
  <si>
    <t>Match fluid and electrolytes to training, sweat and renal/stone data rather than body mass alone.</t>
  </si>
  <si>
    <t>Spent substrate to soil-building stream after assay</t>
  </si>
  <si>
    <t>Deploy the musculoskeletal bank as food-plus-research: Epimedium/Drynaria, Eucommia/Achyranthes, Rehmannia/Astragalus, Cistanche and high-protein buckwheat/quinoa/amaranth preparations; oilseeds supply essential fats.</t>
  </si>
  <si>
    <t>Dark fungal chambers; Phase 1</t>
  </si>
  <si>
    <t>Strain × substrate × gravity metabolomics and immune/fluid-response assays</t>
  </si>
  <si>
    <t>Link 0.38/0.6/1 g exposure, exercise load, body composition, bone turnover, calcium balance and muscle performance to exact molecule and preparation profiles.</t>
  </si>
  <si>
    <t>Maintain strain identity, substrate traceability and separation from structural mycorrhiza trials</t>
  </si>
  <si>
    <t>Preferred post-training foods, savory broth, pasta, cheese, cocoa or a communal recovery meal protect adherence and appetite.</t>
  </si>
  <si>
    <t>FLUID-04 Coix + Alisma + horsetail</t>
  </si>
  <si>
    <t>Fracture, severe weakness, hypercalciuria/stone pattern or rapid loss activates imaging and medical countermeasures; food, gravity and pharmacology are tested as one system.</t>
  </si>
  <si>
    <t>TCM, Andean and Eurasian wetland medicine</t>
  </si>
  <si>
    <t>Water movement, urinary/mineral research, edible wetland grain</t>
  </si>
  <si>
    <t>Radiation / oxidative exposure event</t>
  </si>
  <si>
    <t>Coix grain; Alisma rhizome; horsetail sterile aerial parts</t>
  </si>
  <si>
    <t>Cooked Coix grain; segregated decoction/extract streams</t>
  </si>
  <si>
    <t>Serve easy-to-eat, protein-sufficient, colorful foods without reducing the response to an antioxidant slogan; protect intake during nausea or mucositis.</t>
  </si>
  <si>
    <t>Cook/mill/ferment grain; rhizome/aerial extraction; mineral and contaminant profiling</t>
  </si>
  <si>
    <t>Maintain measured fluid, urine and electrolyte targets; use moist foods when oral tissues are irritated.</t>
  </si>
  <si>
    <t>Coixol/coixenolide and grain lipids; Alisma alisol A/B triterpenes; horsetail silica and flavonoids</t>
  </si>
  <si>
    <t>Activate a chemistry-diverse radiation bank: turmeric/amla, sea buckthorn, Rhodiola/Schisandra, goji/saffron/rose hip, rutin-rich buckwheat, carotenoid/betalain grains, mushrooms and repair-guild gels.</t>
  </si>
  <si>
    <t>Wetland nutrient capture, bank stabilization, evapotranspiration and water polishing</t>
  </si>
  <si>
    <t>Coix food/feed; horsetail silica-rich fiber/abrasive material after release</t>
  </si>
  <si>
    <t>Retain blood, urine, food and botanical batches; measure absorbed dose, redox/inflammatory markers, DNA damage/repair, microbiome and metabolomics against growth conditions.</t>
  </si>
  <si>
    <t>Central wetland; Phase 1-2</t>
  </si>
  <si>
    <t>Bright fruit, saffron rice, warm mushroom soup, tart drinks or a chosen comfort dish counter the sensory and emotional bleakness of an exposure episode.</t>
  </si>
  <si>
    <t>Water-cleaning performance linked to plant chemistry and crew fluid data</t>
  </si>
  <si>
    <t>Acute radiation illness follows medical protocol in parallel. The plant bank supplies mechanistic candidates, supportive foods and manufacturing leads—not a reason to delay available care.</t>
  </si>
  <si>
    <t>Heavy-metal uptake makes food release dependent on water/substrate analytics</t>
  </si>
  <si>
    <t>Vision / circadian disruption</t>
  </si>
  <si>
    <t>DIGEST-01 Ginger + pippali</t>
  </si>
  <si>
    <t>Stabilize meal timing and light-dark cues; provide visually varied meals with adequate energy, carotenoid/lipid carriers and familiar morning/evening rituals.</t>
  </si>
  <si>
    <t>Ayurveda, TCM, Himalayan food medicine</t>
  </si>
  <si>
    <t>Place caffeine and fluid timing around sleep and EVA rather than applying one crew-wide rule.</t>
  </si>
  <si>
    <t>Nausea, motility, appetite, cold-shift warming, respiratory/digestive drug discovery</t>
  </si>
  <si>
    <t>Rhizome; long-pepper fruit/root by preparation</t>
  </si>
  <si>
    <t>Goji, saffron, rose hips, sea buckthorn, leafy greens, Ginkgo, Rhodiola/Schisandra and defined oils form the ocular/circadian research portfolio.</t>
  </si>
  <si>
    <t>Fresh infusion; soup; pickle; fermented paste; spice blend</t>
  </si>
  <si>
    <t>Link spectrum/photoperiod, retinal/ocular measures, sleep architecture, cognition, mood and plasma/metabolomic markers to zeaxanthin, crocin/crocetin, carotenoid and lipid batches.</t>
  </si>
  <si>
    <t>Dry/roast/ferment → volatile/oleoresin extraction → fractionation → formulation</t>
  </si>
  <si>
    <t>6-gingerol, 6-shogaol, zingerone and volatile oils; piperine/piperamides and deliberate bioavailability-interaction program</t>
  </si>
  <si>
    <t>A saffron milk, berry breakfast, coffee ritual or deliberately dark evening meal can be emotional, sensory and circadian architecture simultaneously.</t>
  </si>
  <si>
    <t>High-value understory/trellised crops; aromatic pest-management research</t>
  </si>
  <si>
    <t>Spent solids to ferment/fungi after release; low-mass trade crop</t>
  </si>
  <si>
    <t>Acute visual change, eye pain, neurological signs or performance risk activates diagnostics; concentrated Ginkgo/saffron and medication interactions remain batch-specific.</t>
  </si>
  <si>
    <t>Warm inner terraces; Phase 1</t>
  </si>
  <si>
    <t>Wound / burn / radiation-skin injury</t>
  </si>
  <si>
    <t>Processing-temperature effects, nausea/appetite response and interaction data</t>
  </si>
  <si>
    <t>Maintain protein, energy, vitamin/mineral and moist-food intake; make the injured crew member's meal operable with one hand or limited movement.</t>
  </si>
  <si>
    <t>Anticoagulants, reflux, pregnancy and drug-bioavailability interactions become dose variables</t>
  </si>
  <si>
    <t>Replace measured losses; use warm fluids and soft foods when pain suppresses intake.</t>
  </si>
  <si>
    <t>DIGEST-02 Muña + huacatay</t>
  </si>
  <si>
    <t>Aloe acemannan gel, calendula, yarrow, matico/chilca, Daruharidra, Centella, comfrey-allantoin topical stream, mushroom chitosan films and Quillaja-derived formulation work create a local wound-material bank.</t>
  </si>
  <si>
    <t>Andean Indigenous food and digestive medicine</t>
  </si>
  <si>
    <t>Culture/sequence when indicated; retain wound, dressing and plant batches; measure healing, inflammation, contamination, film mechanics, permeability and molecule profile.</t>
  </si>
  <si>
    <t>Bloating, digestive discomfort, respiratory aroma, appetite and microbial-control research</t>
  </si>
  <si>
    <t>Leaf/aerial parts</t>
  </si>
  <si>
    <t>A desired hand-held food, creamy meal or shared service keeps injury from becoming social exile.</t>
  </si>
  <si>
    <t>Infusion; sauces; soups; condiments; distilled aroma</t>
  </si>
  <si>
    <t>Deep, contaminated, ischemic or nonhealing wounds activate surgical/medical care. Internal and topical streams, cytotoxicity, sterility and comfrey PA content remain explicit.</t>
  </si>
  <si>
    <t>Fresh/dry/ferment → steam-distill essential oil → aqueous/ethanol fractions</t>
  </si>
  <si>
    <t>Muña pulegone, menthone/isomenthone and limonene chemotypes; huacatay tagetone/dihydrotagetone, ocimene and limonene; digestive, sensory and microbial program</t>
  </si>
  <si>
    <t>Hardy aromatic shrubs/herbs; pest-management, pollinator and edge guild</t>
  </si>
  <si>
    <t>Severe pain / medicine shortage</t>
  </si>
  <si>
    <t>Prunings to aroma, cleaners or compost after residue gate</t>
  </si>
  <si>
    <t>Keep energy and protein available through soft, concentrated or hand-held meals; prevent constipation and nausea created by immobility or analgesics.</t>
  </si>
  <si>
    <t>Dry upper terraces; Phase 1</t>
  </si>
  <si>
    <t>Chemotype mapping under light/temperature stress; digestion and food-safety assays</t>
  </si>
  <si>
    <t>Track respiratory status, losses, renal function and bowel hydration alongside analgesia.</t>
  </si>
  <si>
    <t>Exact species/chemotype, reproductive status and essential-oil concentration are controlled</t>
  </si>
  <si>
    <t>Willow salicylates, Cannabis chemotypes, resin/inflammatory guilds and the secure Papaver pharmaceutical stream create multiple mechanistic and manufacturing paths; Mucuna and vascular plants remain diagnosis-specific research options.</t>
  </si>
  <si>
    <t>DIGEST-03 Paico</t>
  </si>
  <si>
    <t>Andean/Amazonian Indigenous food and antiparasitic tradition</t>
  </si>
  <si>
    <t>Record diagnosis, pain phenotype, function, respiration, cognition, dose-response, exact purified/whole preparation, co-medications and residual molecule release.</t>
  </si>
  <si>
    <t>Digestive, antiparasitic and antimicrobial discovery library</t>
  </si>
  <si>
    <t>Comfort foods are not a trivial add-on: familiar cheese, pasta, broth, sweet or crunchy foods may restore eating and a sense of agency during pain.</t>
  </si>
  <si>
    <t>Leaf/seed/aerial parts by accession</t>
  </si>
  <si>
    <t>Culinary trace use; segregated decoction/extract research</t>
  </si>
  <si>
    <t>Severe pain is diagnostically investigated. Purified opioid/cannabinoid/salicylate products require identity, potency, inventory and readiness controls, while emergency Earth stock remains redundant.</t>
  </si>
  <si>
    <t>Steam-distill/fractionate volatile oil; bioassay; synthesize safer analogues where indicated</t>
  </si>
  <si>
    <t>Ascaridole, p-cymene, limonene and chemotype-specific terpenes; antimicrobial/antiparasitic and analogue program</t>
  </si>
  <si>
    <t>Fast aromatic annual; pest-management research and biomass production</t>
  </si>
  <si>
    <t>No default fodder; residues remain segregated until clearance</t>
  </si>
  <si>
    <t>Secure medicinal bed; Phase 2</t>
  </si>
  <si>
    <t>Dose, volatilome, antiparasitic activity and toxicity-window mapping</t>
  </si>
  <si>
    <t>Concentrated oil and reproductive exposure require secure pharmacy handling</t>
  </si>
  <si>
    <t>DIGEST-04 Jimbu + timur</t>
  </si>
  <si>
    <t>Himalayan food medicine</t>
  </si>
  <si>
    <t>Appetite, digestion, oral sensation, microbial-control and food-preservation research</t>
  </si>
  <si>
    <t>Allium leaves; Zanthoxylum fruit/pericarp</t>
  </si>
  <si>
    <t>Seasoning, broth, pickle, fermented condiment</t>
  </si>
  <si>
    <t>Dry/ferment → volatile-oil/alkylamide extraction → preservation assays</t>
  </si>
  <si>
    <t>Allium sulfur compounds; timur hydroxy-alpha-sanshool, linalool and limonene; preservation and sensory-neurology program</t>
  </si>
  <si>
    <t>Cold-dry tolerant aromatics; pest-management and pollinator guild</t>
  </si>
  <si>
    <t>Low-mass spice crop; trimmings to compost after release</t>
  </si>
  <si>
    <t>Upper cool terraces; Phase 1</t>
  </si>
  <si>
    <t>Sensory dose, appetite, preservation and microbial ecology data</t>
  </si>
  <si>
    <t>Allium sensitivity, oral numbness and concentrated extract dosing are tracked</t>
  </si>
  <si>
    <t>DIGEST-05 Turmeric + amla</t>
  </si>
  <si>
    <t>Ayurveda / South Asian food medicine</t>
  </si>
  <si>
    <t>Inflammation/oxidative stress, digestion, tissue repair and food preservation</t>
  </si>
  <si>
    <t>Rhizome; fruit</t>
  </si>
  <si>
    <t>Curry, pickle, fermented tonic, cooked fruit/chutney</t>
  </si>
  <si>
    <t>Cook/ferment/dry → oleoresin/polyphenol extraction → fractionation/formulation</t>
  </si>
  <si>
    <t>Curcumin, demethoxycurcumin, bisdemethoxycurcumin and turmerones; amla emblicanins, gallic/ellagic acids and vitamin-C chemistry</t>
  </si>
  <si>
    <t>Turmeric understory crop; amla long-lived fruit tree adds canopy and litter</t>
  </si>
  <si>
    <t>Fruit pomace to ferment/feed after release; rhizome marc to fungal substrate</t>
  </si>
  <si>
    <t>Warm inner terrace/central grove; Phase 1-3</t>
  </si>
  <si>
    <t>Radiation-stress assays, processing bioavailability and food response</t>
  </si>
  <si>
    <t>Iron, anticoagulant, gallbladder and high-dose interaction data remain visible</t>
  </si>
  <si>
    <t>REPAIR-01 Daruharidra + matico + chilca</t>
  </si>
  <si>
    <t>Ayurveda, Himalayan and Andean Indigenous medicine</t>
  </si>
  <si>
    <t>Antimicrobial, wound/tissue, inflammatory and unknown-infection discovery library</t>
  </si>
  <si>
    <t>Berberis root/stem; matico/chilca leaf/aerial parts</t>
  </si>
  <si>
    <t>Segregated decoction, wash, syrup or topical-research stream</t>
  </si>
  <si>
    <t>Dry/extract → alkaloid/volatile/polyphenol fractionation → antimicrobial/wound assays</t>
  </si>
  <si>
    <t>Daruharidra berberine, palmatine and berbamine; matico/chilca volatile, diterpene and flavonoid chemotypes; antimicrobial, wound and analogue program</t>
  </si>
  <si>
    <t>Woody shrub layer, erosion control, aromatic/pest-management research</t>
  </si>
  <si>
    <t>Prunings to material/compost only after chemistry gate; not default fodder</t>
  </si>
  <si>
    <t>Secure medicinal shrub terrace; Phase 2</t>
  </si>
  <si>
    <t>Microbial panels, wound models, chemistry × habitat and formulation data</t>
  </si>
  <si>
    <t>Exact species, route, pregnancy, microbiome effects and alkaloid residue segregation</t>
  </si>
  <si>
    <t>NEURO-01 Jatamansi + tagara + Andean valerian</t>
  </si>
  <si>
    <t>Ayurveda, Himalayan and Andean sleep/nervous-system traditions</t>
  </si>
  <si>
    <t>Sleep disruption, anxiety/agitation patterns and neuroprotective discovery</t>
  </si>
  <si>
    <t>Rhizome/root</t>
  </si>
  <si>
    <t>Evening decoction or aromatic preparation; controlled extract</t>
  </si>
  <si>
    <t>Dry/decoct → volatile/valerenic fraction → fingerprint → formulation</t>
  </si>
  <si>
    <t>Jatamansone/valeranone, valerenic acid, valepotriates and sesquiterpenes; sleep, cognition and neuroprotection program</t>
  </si>
  <si>
    <t>High-elevation perennial root guild; soil cover and deep carbon</t>
  </si>
  <si>
    <t>No default fodder; limited harvest preserves slow-growing stocks</t>
  </si>
  <si>
    <t>Cool upper/secure terraces; Phase 2</t>
  </si>
  <si>
    <t>Sleep architecture, cognition, next-sol performance and chemistry data</t>
  </si>
  <si>
    <t>Sedation, medications, EVA readiness, pregnancy and conservation status govern use</t>
  </si>
  <si>
    <t>NEURO-02 Mandukaparni / Centella asiatica</t>
  </si>
  <si>
    <t>Ayurveda, TCM and wetland food medicine</t>
  </si>
  <si>
    <t>Cognition, stress response, wound/vascular and neuroinflammatory research</t>
  </si>
  <si>
    <t>Fresh cooked herb, broth, chutney, infusion</t>
  </si>
  <si>
    <t>Fresh/dry/extract → triterpene fraction → cognitive/wound assays</t>
  </si>
  <si>
    <t>Asiaticoside, madecassoside, asiatic acid and madecassic acid; cognitive, vascular and wound-repair program</t>
  </si>
  <si>
    <t>Wetland-edge mat; water polishing, soil cover and edible green</t>
  </si>
  <si>
    <t>Green biomass to food; remainder to compost after water-quality release</t>
  </si>
  <si>
    <t>Central wetland edge; Phase 1</t>
  </si>
  <si>
    <t>Cognition/mood data linked to water-cleaning conditions and metabolomics</t>
  </si>
  <si>
    <t>Water contaminants, species identity, thyroid/liver/drug context and dose are tracked</t>
  </si>
  <si>
    <t>FUNGI-01 Tremella + Cordyceps militaris</t>
  </si>
  <si>
    <t>TCM / East Asian fungal medicine</t>
  </si>
  <si>
    <t>Mucosal hydration, immune/metabolic and antimicrobial/antiviral discovery</t>
  </si>
  <si>
    <t>Fruiting body/mycelium</t>
  </si>
  <si>
    <t>Tremella soup/dessert; Cordyceps broth or controlled extract</t>
  </si>
  <si>
    <t>Substrate culture → hot-water/ethanol extraction → polysaccharide/nucleoside fractionation</t>
  </si>
  <si>
    <t>Tremella beta-glucans and glucuronoxylomannans; Cordyceps cordycepin, adenosine and ergothioneine; mucosal, immune and metabolic program</t>
  </si>
  <si>
    <t>Converts crop residues in dark chambers; closed-loop decomposition</t>
  </si>
  <si>
    <t>Spent substrate becomes conditioned soil/feed only after metabolite and contaminant release</t>
  </si>
  <si>
    <t>Fungal chambers; Phase 1</t>
  </si>
  <si>
    <t>Strain × substrate × gravity chemistry; mucosal/immune/metabolic assays</t>
  </si>
  <si>
    <t>Strain, substrate, contaminants, immunologic state and product route are recorded</t>
  </si>
  <si>
    <t>FUNGI-02 Edible mushrooms + monitored mycorrhizae</t>
  </si>
  <si>
    <t>Global food traditions / soil ecology</t>
  </si>
  <si>
    <t>Protein/umami food, vitamin and immune-discovery platform; nutrient cycling</t>
  </si>
  <si>
    <t>Fruiting body, mycelium, extracellular metabolites</t>
  </si>
  <si>
    <t>Fresh/dried food; broth; ferment; protein ingredient</t>
  </si>
  <si>
    <t>Substrate culture → extraction/fermentation → enzyme and metabolite recovery</t>
  </si>
  <si>
    <t>Beta-glucans, ergosterol/vitamin D2, ergothioneine, chitin/chitosan and extracellular enzymes; nutrition, immune, packaging and biocatalysis program</t>
  </si>
  <si>
    <t>Primary decomposer and root-symbiosis network; lignocellulose conversion and soil aggregation</t>
  </si>
  <si>
    <t>Food, animal feed where released, chitin/chitosan, packaging/material trials</t>
  </si>
  <si>
    <t>Fungal chambers + forest root zones; Phase 1</t>
  </si>
  <si>
    <t>Food yield, decomposition, mycorrhizal exchange, metabolomics and novel-compound screens</t>
  </si>
  <si>
    <t>Medicinal Foods, Therapeutic Drinks, and Electrolytes</t>
  </si>
  <si>
    <t>Edible, medicinal, mycorrhizal and waste-treatment strains remain identity-separated</t>
  </si>
  <si>
    <t>FOREST-01 Sea buckthorn / Frankia</t>
  </si>
  <si>
    <t>Food, infusion, decoction, syrup, ferment, broth, distillate and rehydration are first-access preparations within a larger cultivation → extraction → fractionation → assay → formulation system.</t>
  </si>
  <si>
    <t>Himalayan and Eurasian cold-dry food medicine</t>
  </si>
  <si>
    <t>Preparation</t>
  </si>
  <si>
    <t>Oxidative/radiation-stress food, skin/mucosal lipids and cardiovascular discovery</t>
  </si>
  <si>
    <t>Fruit, seed, leaf</t>
  </si>
  <si>
    <t>Berry, juice, sauce, fermented drink, seed/fruit oil</t>
  </si>
  <si>
    <t>Serving mL</t>
  </si>
  <si>
    <t>Press/ferment → oil and polyphenol extraction → fractionation</t>
  </si>
  <si>
    <t>Isorhamnetin, quercetin, carotenoids, tocopherols, phytosterols and palmitoleic acid; radiation, vascular, skin and mucosal program</t>
  </si>
  <si>
    <t>Actinorhizal nitrogen fixation, wind-edge shrub, erosion control and soil-building litter</t>
  </si>
  <si>
    <t>Fruit pomace and leaf browse after release; thorny structural hedge</t>
  </si>
  <si>
    <t>Mission / physiological function</t>
  </si>
  <si>
    <t>Middle/outer terraces; Phase 1-2</t>
  </si>
  <si>
    <t>Preparation and manufacturing path</t>
  </si>
  <si>
    <t>Radiation/oxidative assays, oil chemistry, N fixation and crew acceptability</t>
  </si>
  <si>
    <t>Deployment in menu or episode</t>
  </si>
  <si>
    <t>Thorns, harvest labor, blood-thinning interactions and fruit-acid tolerance</t>
  </si>
  <si>
    <t>Research data captured</t>
  </si>
  <si>
    <t>Supplement-slot treatment</t>
  </si>
  <si>
    <t>FOREST-02 Willow</t>
  </si>
  <si>
    <t>Himalayan/Andean-adaptable riparian medicine and material culture</t>
  </si>
  <si>
    <t>Warm recovered water</t>
  </si>
  <si>
    <t>Pain/inflammation and salicylate-analogue discovery; water-management structure</t>
  </si>
  <si>
    <t>Bark/twig/leaf in separated streams</t>
  </si>
  <si>
    <t>No default beverage; controlled bark decoction/extract research</t>
  </si>
  <si>
    <t>Coppice → bark extraction → salicylate fingerprint/fractionate → standardized formulation/analogues</t>
  </si>
  <si>
    <t>treated water 300 mL [RM]</t>
  </si>
  <si>
    <t>Salicin, salicortin, tremulacin, tannins and flavonoids; analgesic, inflammatory and salicylate-analogue program</t>
  </si>
  <si>
    <t>Routine hydration and thermal comfort; carrier for food and preparations</t>
  </si>
  <si>
    <t>Heat/recover → serve plain or as the solvent for a matched preparation</t>
  </si>
  <si>
    <t>Fast coppice, riparian/wetland edge, evapotranspiration, root binding and shade</t>
  </si>
  <si>
    <t>Waking, meals, work breaks, post-exercise or pre-sleep by preference</t>
  </si>
  <si>
    <t>Wicker, poles, biochar, fungal substrate; browse by released accession</t>
  </si>
  <si>
    <t>Whole-day water balance, urine/sweat, body mass, exercise, illness state and water carried in food</t>
  </si>
  <si>
    <t>Central wetland/riparian zone; Phase 2</t>
  </si>
  <si>
    <t>No when plain and noncaloric</t>
  </si>
  <si>
    <t>Pain/inflammation program linked to growth chemistry and material yield</t>
  </si>
  <si>
    <t>Water treatment release; individualized fluid plan</t>
  </si>
  <si>
    <t>Bleeding, allergy, renal/GI state, age, pregnancy and dose; pharmacy stream separated from browse</t>
  </si>
  <si>
    <t>FIBER-01 Himalayan giant nettle / allo + ramie</t>
  </si>
  <si>
    <t>Warm mushroom / vegetable / medicinal broth</t>
  </si>
  <si>
    <t>Himalayan Indigenous fiber/food systems; East Asian fiber crop</t>
  </si>
  <si>
    <t>Mineral-rich greens by species plus sting/inflammation research; clothing independence</t>
  </si>
  <si>
    <t>Young leaf where edible; bast fiber</t>
  </si>
  <si>
    <t>treated water 230 mL [RM]; mushroom/vegetable concentrate 18 g [MF/MA]; selected jimbu, ginger, turmeric, medicinal mushroom or root preparation; salt 1-2 g [RM/EP]</t>
  </si>
  <si>
    <t>Cooked greens by accession; textile fiber; segregated extract research</t>
  </si>
  <si>
    <t>Hydration, warmth, appetite, sodium when indicated, fungal/botanical delivery</t>
  </si>
  <si>
    <t>Pressure-cook/decoct → clarify or serve whole → ferment/fractionate a retained aliquot when a research batch is active</t>
  </si>
  <si>
    <t>Ret/decorticate/spin fiber; leaf extract/fingerprint; lignocellulose to fungi</t>
  </si>
  <si>
    <t>Cold shift, low appetite, post-exercise, illness recovery or a scheduled savory beverage</t>
  </si>
  <si>
    <t>Nettle histamine, serotonin, acetylcholine, chlorogenic/caffeic acids and flavonoids; ramie cellulose/hemicellulose/lignin; food, sting-neurobiology and textile program</t>
  </si>
  <si>
    <t>Ingredient accession, extraction time/temperature, sodium, sensory response and retained-batch chemistry</t>
  </si>
  <si>
    <t>Fast perennial biomass, soil cover, slope stabilization and transpiration</t>
  </si>
  <si>
    <t>Part of a meal or replaces a caloric supplemental item</t>
  </si>
  <si>
    <t>High-strength cloth, cordage, paper; limited feed after release</t>
  </si>
  <si>
    <t>Upper/middle terraces; Phase 1</t>
  </si>
  <si>
    <t>Salt/electrolytes follow the person; strong medicinal residues remain source-traced</t>
  </si>
  <si>
    <t>Fiber tensile data, nutrient uptake, water demand and chemistry</t>
  </si>
  <si>
    <t>Ginger preparation family</t>
  </si>
  <si>
    <t>Stinging hairs, nitrate/metal uptake, exact species and livestock tolerance</t>
  </si>
  <si>
    <t>FIBER-02 Flax + industrial hemp + cabuya/fique</t>
  </si>
  <si>
    <t>Andean, Himalayan and global preindustrial fiber systems</t>
  </si>
  <si>
    <t>fresh/dried/roasted/fermented ginger 2-8 g [MA]; treated water [RM]</t>
  </si>
  <si>
    <t>Omega-3/mucilage foods; anti-inflammatory chemistry; durable textile and composite supply</t>
  </si>
  <si>
    <t>Nausea, motility, appetite, cold-shift warming and digestive/respiratory research</t>
  </si>
  <si>
    <t>Seed; bast fiber; leaf fiber</t>
  </si>
  <si>
    <t>Infusion → decoction → syrup/ferment → oleoresin extraction → gingerol/shogaol fingerprint → fraction/formulation</t>
  </si>
  <si>
    <t>Flax seed/mucilage; oil; hemp seed food where selected; fiber products</t>
  </si>
  <si>
    <t>Morning, after meals, transient nausea, cold shift, selected menstrual-symptom module</t>
  </si>
  <si>
    <t>Press oil → protein/fiber fraction; rett/decorticate/spin; resin/composite trials</t>
  </si>
  <si>
    <t>Accession, processing heat, preparation strength, timing, nausea/appetite score, medications and chemistry</t>
  </si>
  <si>
    <t>Flax alpha-linolenic acid, secoisolariciresinol diglucoside and mucilage; low-cannabinoid industrial hemp protein/oil/fiber program</t>
  </si>
  <si>
    <t>No when unsweetened/noncaloric; caloric syrup is counted</t>
  </si>
  <si>
    <t>Rotation, soil cover, deep roots, high biomass and carbon storage</t>
  </si>
  <si>
    <t>Reflux, anticoagulants, pregnancy and drug interactions are dose-level operating data</t>
  </si>
  <si>
    <t>Cloth, rope, canvas, paper, biocomposite, insulation and animal bedding</t>
  </si>
  <si>
    <t>Muña / huacatay aromatic family</t>
  </si>
  <si>
    <t>Upper dry terraces; Phase 1</t>
  </si>
  <si>
    <t>Food/fiber co-optimization, radiation aging, water/energy demand and chemotype stability</t>
  </si>
  <si>
    <t>Industrial hemp chemotype chain; cyanogenic flax fractions; sharp-fiber and dust controls</t>
  </si>
  <si>
    <t>authenticated muña or huacatay 2-3 g [MA/MP]; treated water [RM]</t>
  </si>
  <si>
    <t>FEED-01 Sainfoin + alfalfa + pulses</t>
  </si>
  <si>
    <t>Digestive comfort, appetite, respiratory aroma, cultural continuity and volatile-antimicrobial research</t>
  </si>
  <si>
    <t>Steppe, Himalayan and Andean pastoral/agricultural systems</t>
  </si>
  <si>
    <t>Fresh infusion/food herb → ferment → steam distillation → volatile fingerprint and microbial assay</t>
  </si>
  <si>
    <t>Protein/mineral food/feed; ruminant-ready fodder and nitrogen economy</t>
  </si>
  <si>
    <t>After meals, bloating, broth/condiment service or respiratory-aroma trial</t>
  </si>
  <si>
    <t>Leaf/stem/seed/root nodules</t>
  </si>
  <si>
    <t>Exact accession/chemotype, volatile profile, preparation, symptom and sensory response</t>
  </si>
  <si>
    <t>Human pulses; young greens; fodder; fermented silage</t>
  </si>
  <si>
    <t>No when unsweetened/noncaloric</t>
  </si>
  <si>
    <t>Concentrated essential oil is a separate controlled product; reflux and reproductive context remain visible</t>
  </si>
  <si>
    <t>Mill/cook/ferment → protein fractionation; inoculant management; feed assay</t>
  </si>
  <si>
    <t>Mai Men Dong + Bai He + Yu Zhu moistening preparation</t>
  </si>
  <si>
    <t>Sainfoin proanthocyanidin condensed tannins; alfalfa saponins and coumestans; pulse proteins, oligosaccharides and phenolics; feed, nitrogen and fermentation program</t>
  </si>
  <si>
    <t>Rhizobial nitrogen fixation, deep roots, soil aggregation, pollinator habitat</t>
  </si>
  <si>
    <t>Ophiopogon root, edible lily bulb and/or Polygonatum rhizome [MP/MA or EP starter]; treated water [RM]</t>
  </si>
  <si>
    <t>Primary ruminant feed, green manure, bedding and fungal substrate</t>
  </si>
  <si>
    <t>Mucosal/lung moisture, dry throat, food hydration, convalescent starch and pharmaceutical-discovery feedstock</t>
  </si>
  <si>
    <t>Earth-Provisioned Pantry and Explicit Food Roles</t>
  </si>
  <si>
    <t>Fodder terraces; Phase 1-3</t>
  </si>
  <si>
    <t>Steam/cook as food → decoction/syrup → polysaccharide/saponin extraction → metabolomics → fractionation/formulation</t>
  </si>
  <si>
    <t>Dry-mouth/throat/respiratory module; cold-dry shift; as congee, soup, steamed food or beverage</t>
  </si>
  <si>
    <t>Feed conversion, milk chemistry, N budget, antinutrient and soil data</t>
  </si>
  <si>
    <t>Provisioned foods are strategic components of a transition system. Their represent fallback safety, ease of choice, or comfort and pleasure.</t>
  </si>
  <si>
    <t>Bloat, phytoestrogens, tannins, mycotoxins and species-specific feed limits</t>
  </si>
  <si>
    <t>Accession, traditional processing cycle, room humidity, respiratory/oral symptoms, chemistry and response</t>
  </si>
  <si>
    <t>Counts as meal/supplement when caloric; noncaloric decoction follows template classification</t>
  </si>
  <si>
    <t>WETLAND-01 Totora + mixed polishing guild</t>
  </si>
  <si>
    <t>Ingredient / system</t>
  </si>
  <si>
    <t>Edible species, preparation method, allergies, medications and batch strength</t>
  </si>
  <si>
    <t>Andean wetland technology with TCM/Ayurvedic wetland plants</t>
  </si>
  <si>
    <t>Water purification, infection-risk reduction, mineral monitoring and material production</t>
  </si>
  <si>
    <t>Stem/root plus associated Plantago/Coix/Alisma/Centella/Musta guild</t>
  </si>
  <si>
    <t>Pear + loquat + mulberry + wira-wira respiratory syrup/tisane</t>
  </si>
  <si>
    <t>Initial source</t>
  </si>
  <si>
    <t>Food only from individually released species and clean-water cells</t>
  </si>
  <si>
    <t>Why it earns payload mass</t>
  </si>
  <si>
    <t>Stage water cells → harvest biomass → assay contaminants → fiber/biochar/compost route</t>
  </si>
  <si>
    <t>cooked pear/loquat/mulberry fruit 50-80 g [MP]; authenticated wira-wira 1-3 g [MP]; treated water [RM]</t>
  </si>
  <si>
    <t>Totora cellulose, hemicellulose, lignin and silica; wetland redox chemistry, root exudates, microbial enzymes and contaminant-uptake program</t>
  </si>
  <si>
    <t>Mars meal forms</t>
  </si>
  <si>
    <t>Respiratory comfort, food-based moisture, fruit energy and a cold-dry respiratory discovery library</t>
  </si>
  <si>
    <t>Nutrient capture, suspended-solid settling, oxygenation zones, bank structure and habitat humidity</t>
  </si>
  <si>
    <t>Stew/infuse → syrup/ferment → fruit-polyphenol and botanical-volatile extraction → fractionation</t>
  </si>
  <si>
    <t>Primary declared role</t>
  </si>
  <si>
    <t>Dry throat, cough-oriented symptom module, cold shift or emotionally familiar warm fruit drink</t>
  </si>
  <si>
    <t>Matting, baskets, panels, bedding, biochar and clean-cell feed/compost</t>
  </si>
  <si>
    <t>Fruit/botanical accession, symptom pattern, humidity, oxygenation, chemistry, acceptability and retained respiratory samples</t>
  </si>
  <si>
    <t>Accounting / constraint</t>
  </si>
  <si>
    <t>Central wetland; Phase 1</t>
  </si>
  <si>
    <t>Yes when caloric; replaces a supplement or becomes part of a meal</t>
  </si>
  <si>
    <t>Earth-independence pathway</t>
  </si>
  <si>
    <t>Wira-wira common name requires exact DNA-vouchered species; concentrated leaf/bark streams remain separate from fruit</t>
  </si>
  <si>
    <t>Water-quality mass balance, microbiome, contaminant uptake and material testing</t>
  </si>
  <si>
    <t>14-sol placement</t>
  </si>
  <si>
    <t>Yashtimadhu / licorice + Shatavari preparation family</t>
  </si>
  <si>
    <t>Treatment-cell biomass is never presumed edible; release follows cell-by-cell analytics</t>
  </si>
  <si>
    <t>BONE-01 Epimedium + Drynaria</t>
  </si>
  <si>
    <t>Frozen cooked boneless chicken</t>
  </si>
  <si>
    <t>authenticated licorice and/or Shatavari root [MA/MP or EP starter]; treated water [RM]</t>
  </si>
  <si>
    <t>Throat/gastric/mucosal support and comparative saponin/flavonoid research</t>
  </si>
  <si>
    <t>EP in early phase</t>
  </si>
  <si>
    <t>Partial-gravity bone remodeling, fracture repair, muscle-bone signaling and rehabilitation research</t>
  </si>
  <si>
    <t>Decoct → selective extraction → glycyrrhizin/saponin fingerprint → controlled fraction or standardized formulation</t>
  </si>
  <si>
    <t>Short targeted course; respiratory, reflux/gastric or dry-mucosal research module</t>
  </si>
  <si>
    <t>Epimedium leaf; Drynaria rhizome</t>
  </si>
  <si>
    <t>Plant, dose, duration, potassium, blood pressure, renal/cardiac/reproductive state, medicines and response</t>
  </si>
  <si>
    <t>Usually episode-linked; calories counted when syrup/food is used</t>
  </si>
  <si>
    <t>Provides familiar poultry texture and a dependable protein ingredient without claiming an unbuilt poultry ecology.</t>
  </si>
  <si>
    <t>Licorice and Shatavari are separate products; glycyrrhizin and reproductive/medication variables stay explicit</t>
  </si>
  <si>
    <t>Leaf as bitter food research; rhizome decoction/food-processing trials; standardized fractions</t>
  </si>
  <si>
    <t>Punarnava + Plantago + Poria fluid-metabolism preparation</t>
  </si>
  <si>
    <t>Dry/mill/decoct → flavonoid extraction → osteoblast/osteoclast and muscle-cell assays → formulation</t>
  </si>
  <si>
    <t>Icariin and related prenylated flavonoids; Drynaria naringin and neoeriocitrin; bone-remodeling and musculoskeletal-recovery program</t>
  </si>
  <si>
    <t>selected Punarnava root/aerial, Plantago seed/leaf or Poria sclerotium [MA/MF]; treated water [RM]</t>
  </si>
  <si>
    <t>Herb chicken, burdock dumplings, shawarma-style plate, soup recovery.</t>
  </si>
  <si>
    <t>Epimedium is a shade understory groundcover; Drynaria occupies epiphytic/rock-pocket niches and adds root-zone diversity</t>
  </si>
  <si>
    <t>Fluid redistribution, urinary pattern, bowel moisture and electrolyte-aware discovery program</t>
  </si>
  <si>
    <t>Early-phase protein + familiarity + contingency.</t>
  </si>
  <si>
    <t>Food/decoction → mucilage or aqueous extract → fingerprint → renal/fluid assay → controlled formulation</t>
  </si>
  <si>
    <t>Prunings and spent marc to cleared fungal/compost stream; living groundcover reduces bare substrate</t>
  </si>
  <si>
    <t>Only within the fluid-redistribution, urinary or constipation module selected for that person</t>
  </si>
  <si>
    <t>Continuous cold chain, refrigerated thaw, lot identity and validated use window. No live chickens, eggs, manure or local poultry calories are credited.</t>
  </si>
  <si>
    <t>Cool shaded grove and rehabilitation research bed; Phase 2</t>
  </si>
  <si>
    <t>Urine volume/composition, body mass, blood pressure, electrolytes, gravity exposure, accession, preparation and chemistry</t>
  </si>
  <si>
    <t>Only re-code as AD after Martian feed, flock health, reproduction, welfare, processing and reliable output are demonstrated.</t>
  </si>
  <si>
    <t>Caloric Poria/seed food counts; noncaloric preparations follow template classification</t>
  </si>
  <si>
    <t>0.38/0.6/1 g × accession × molecule profile; bone-turnover, muscle, loading and recovery data</t>
  </si>
  <si>
    <t>Sols 2, 6 and 12; 460 g/person/14 sols.</t>
  </si>
  <si>
    <t>No universal diuretic use; renal/cardiac state, medications and adequate water govern selection</t>
  </si>
  <si>
    <t>Identity, preparation, endocrine/reproductive state, anticoagulants and cleared residue route</t>
  </si>
  <si>
    <t>Turmeric + amla fermented tonic / food sauce</t>
  </si>
  <si>
    <t>Pasteurized whole-egg powder</t>
  </si>
  <si>
    <t>BONE-02 Eucommia + Achyranthes</t>
  </si>
  <si>
    <t>turmeric 3-6 g [MA]; amla or Martian berry 40-60 g [MP]; treated water [RM]; ferment culture [MF]</t>
  </si>
  <si>
    <t>Inflammation/oxidative-stress food, acid appetite support, iron-pairing and radiation-response research</t>
  </si>
  <si>
    <t>Reproduces egg binding, ribbons, scrambling, browning and casserole structure without assuming a laying flock.</t>
  </si>
  <si>
    <t>Bone, tendon, connective-tissue, muscle and blood-flow research under unloading</t>
  </si>
  <si>
    <t>Cook/ferment → oleoresin/polyphenol extraction → metabolomics → bioassay/formulation</t>
  </si>
  <si>
    <t>Egg ribbons, congee, wraps, hash, pancakes, moussaka, flatbreads and pizza.</t>
  </si>
  <si>
    <t>Meal condiment, recovery drink/food, menstrual-symptom menu or radiation-research batch</t>
  </si>
  <si>
    <t>Bark/leaf/seed; Achyranthes root</t>
  </si>
  <si>
    <t>Functional ingredient + protein + familiar meal form.</t>
  </si>
  <si>
    <t>Processing, curcuminoid/polyphenol profile, iron-food pairing, GI tolerance, oxidative markers and sensory response</t>
  </si>
  <si>
    <t>Eucommia leaf food/tea research; root/bark decoction; seed-oil trials</t>
  </si>
  <si>
    <t>Yes if served as a caloric drink; otherwise integrated into a meal</t>
  </si>
  <si>
    <t>Dry barrier storage; rehydrate 1:3 with treated water immediately before cooking; allergen and lot controls. No shell eggs are credited.</t>
  </si>
  <si>
    <t>Acid tolerance, anticoagulants, gallbladder/iron context and high-dose extracts</t>
  </si>
  <si>
    <t>Coppice and strip-harvest → aqueous/ethanol extraction → rubber recovery → musculoskeletal bioassay</t>
  </si>
  <si>
    <t>Only re-code as AD after a laying flock demonstrates feed/calcium security, welfare, replacement/hatch, veterinary and egg-safety performance.</t>
  </si>
  <si>
    <t>Tremella / Poria medicinal mushroom soup</t>
  </si>
  <si>
    <t>Used across ten sols; 256 g dry powder/person/14 sols.</t>
  </si>
  <si>
    <t>Geniposidic acid, aucubin, pinoresinol diglucoside and trans-1,4-polyisoprene; Achyranthes beta-ecdysterone and oleanane saponins</t>
  </si>
  <si>
    <t>Aged cheese</t>
  </si>
  <si>
    <t>Eucommia adds a durable canopy and coppice; Achyranthes is a deep-rooted herb that mines nutrients and holds terrace soil</t>
  </si>
  <si>
    <t>EP</t>
  </si>
  <si>
    <t>Eucommia rubber, seed oil, bark fiber and wood; Achyranthes biomass after release</t>
  </si>
  <si>
    <t>Tremella or Poria 30-60 g [MF]; grain/vegetable 20-40 g [MA]; treated water [RM]</t>
  </si>
  <si>
    <t>Dense flavor, protein, fat, calcium, microbial craft, rind/stock potential, and a sensory function plant analogues do not always reproduce.</t>
  </si>
  <si>
    <t>Mucosal hydration, digestible energy, fungal polysaccharide research and residue conversion</t>
  </si>
  <si>
    <t>Pizza, pasta finishing, gratin, dumpling filling, cheese sauce, crisp garnish, celebration board.</t>
  </si>
  <si>
    <t>Central grove + middle root terrace; Phase 2-3</t>
  </si>
  <si>
    <t>Controlled substrate culture → cook as food → hot-water extraction → polysaccharide/triterpene fractionation</t>
  </si>
  <si>
    <t>Emotional/cultural support plus concentrated nourishment.</t>
  </si>
  <si>
    <t>Molecule and rubber yield versus gravity/light; tendon, bone and muscle recovery data</t>
  </si>
  <si>
    <t>Breakfast/supper soup, dry-mucosal or convalescent module</t>
  </si>
  <si>
    <t>Track sodium, saturated fat, allergens, melt behavior, refrigeration, rind, and EP calories. Do not label it intrinsically good or bad.</t>
  </si>
  <si>
    <t>Strain, substrate, yield, extraction, contaminants, symptom/immune markers and sensory acceptance</t>
  </si>
  <si>
    <t>Separate food, rubber and concentrated-root streams; reproductive and drug-response variables remain batch-linked</t>
  </si>
  <si>
    <t>Meal component or replaces a supplement</t>
  </si>
  <si>
    <t>BONE-03 Rehmannia + Astragalus</t>
  </si>
  <si>
    <t>Strain and substrate identity; immune state; medicinal and decomposition cultures remain segregated</t>
  </si>
  <si>
    <t>TCM / East Asian dryland and root medicine</t>
  </si>
  <si>
    <t>Jatamansi / tagara / Brahmi / Andean valerian evening preparation</t>
  </si>
  <si>
    <t>Later RAMS ruminant milk and cultured cheese after 1g reproduction/lactation and welfare gates.</t>
  </si>
  <si>
    <t>Hematopoietic, immune, bone, fatigue and convalescence research</t>
  </si>
  <si>
    <t>Sol 14 garden cheese pizza; 30 g cheddar [EP].</t>
  </si>
  <si>
    <t>Rehmannia root; Astragalus root and aerial biomass</t>
  </si>
  <si>
    <t>one authenticated nervous-system plant preparation [MA/MP]; treated water [RM]</t>
  </si>
  <si>
    <t>Shelf-stable luncheon meat (SPAM or equivalent)</t>
  </si>
  <si>
    <t>Prepared Rehmannia root food/decoction; Astragalus broth and soup stock</t>
  </si>
  <si>
    <t>Sleep/cognition/stress-response research plus evening ritual</t>
  </si>
  <si>
    <t>Infusion/decoction or food herb → volatile/triterpene extraction → fingerprint → performance-linked formulation</t>
  </si>
  <si>
    <t>Steam/dry by traditional cycle → polysaccharide, iridoid, saponin and isoflavone fractionation</t>
  </si>
  <si>
    <t>Pre-sleep only when next-sol readiness permits; matched to sleep/cognition module</t>
  </si>
  <si>
    <t>Rehmannia catalpol and acteoside; Astragalus astragaloside IV, calycosin and polysaccharides; blood, immune and musculoskeletal program</t>
  </si>
  <si>
    <t>Sleep architecture, cognition, mood, next-sol performance, dose, medications and metabolomics</t>
  </si>
  <si>
    <t>Root-crop layer; Astragalus is a nitrogen-fixing legume that supports soil fertility and pollinators</t>
  </si>
  <si>
    <t>No when noncaloric; caloric additions are counted</t>
  </si>
  <si>
    <t>Reliable protein/fat, intense flavor, sealed contingency value, long cultural history in Pacific and Asian diasporic cuisines, and morale through familiarity.</t>
  </si>
  <si>
    <t>Astragalus aerial biomass to fodder/green manure after feed assay; root marc to fungi</t>
  </si>
  <si>
    <t>Plants are not combined automatically; sedation, EVA readiness, pregnancy and conservation status</t>
  </si>
  <si>
    <t>Kimchi-barley cake, musubi, fried rice, egg wrap, noodles, dumpling filling, mac and cheese.</t>
  </si>
  <si>
    <t>Dry middle root terrace; Phase 1-2</t>
  </si>
  <si>
    <t>Tea or coffee</t>
  </si>
  <si>
    <t>Contingency + emotional/cultural support + appetite stimulus.</t>
  </si>
  <si>
    <t>Processing-cycle metabolomics linked to blood, immune, bone and fatigue measures</t>
  </si>
  <si>
    <t>Small planned portions; count sodium, nitrite, fat, opened-can shelf life, and EP calories. Less-sodium product does not mean unrestricted use.</t>
  </si>
  <si>
    <t>Species, preparation cycle, immune state, glucose, anticoagulants and feed-release data</t>
  </si>
  <si>
    <t>Later replace part of function with poultry, fish, fermented plant proteins, or settlement-scale ruminant products while retaining cultural choice.</t>
  </si>
  <si>
    <t>tea/coffee 2-10 g [EP initially]; treated water [RM]</t>
  </si>
  <si>
    <t>BONE-04 Cistanche deserticola host guild</t>
  </si>
  <si>
    <t>Sol 3 SPAM-kimchi barley cake; 20 g [EP].</t>
  </si>
  <si>
    <t>Alertness, ritual, preference and social continuity</t>
  </si>
  <si>
    <t>Brew/extract; dose caffeine against schedule and individual response</t>
  </si>
  <si>
    <t>TCM / Central Asian desert medicine</t>
  </si>
  <si>
    <t>Early shift or chosen social ritual</t>
  </si>
  <si>
    <t>Muscle, aging, bowel, reproductive and metabolic research in chronic partial gravity</t>
  </si>
  <si>
    <t>Caffeine dose, sleep, blood pressure, reflux, anxiety, withdrawal and preference</t>
  </si>
  <si>
    <t>Low water mass at launch; protein, fat/minerals, sauce body, browning, desserts, tea/coffee, and a bridge to later dairy.</t>
  </si>
  <si>
    <t>Fleshy stem grown with authenticated host shrub</t>
  </si>
  <si>
    <t>No if unsweetened; sweetened/milky form is counted</t>
  </si>
  <si>
    <t>Pudding, moussaka, béchamel, pasta sauce, hot cocoa, tea, bread, pancakes, cultured dairy starter.</t>
  </si>
  <si>
    <t>Not medicalized by default; the declared role may be pleasure or alertness</t>
  </si>
  <si>
    <t>Cooked slices/decoction; controlled extract; paired host-guild research</t>
  </si>
  <si>
    <t>Functional ingredient + nourishment + familiarity.</t>
  </si>
  <si>
    <t>Hot cocoa with milk powder</t>
  </si>
  <si>
    <t>Host-root co-culture → dry/extract → phenylethanoid fractionation → muscle/metabolic assays</t>
  </si>
  <si>
    <t>Requires treated water; protect from moisture/oxidation; track lactose/allergen, vitamin stability, and EP calories.</t>
  </si>
  <si>
    <t>Echinacoside, acteoside and related phenylethanoid glycosides; muscle, metabolic and neuroprotective program</t>
  </si>
  <si>
    <t>Transition to validated Martian ruminant milk and/or microbial/cultured alternatives; preserve powder as reserve.</t>
  </si>
  <si>
    <t>milk powder 25 g [EP]; cacao 10 g [EP]; sweetener 8 g [EP/MA]; water 207 mL [RM]</t>
  </si>
  <si>
    <t>A deliberately difficult saline/dry parasitic guild tests whether pharmacy crops can share a stress-adapted shrub root zone</t>
  </si>
  <si>
    <t>Already present in Sols 7, 8, and 12; retained and expanded.</t>
  </si>
  <si>
    <t>Energy, warmth, calcium/protein and explicit emotional comfort</t>
  </si>
  <si>
    <t>Rehydrate, heat and serve; later transition to Martian dairy without erasing the ritual</t>
  </si>
  <si>
    <t>Low-volume high-value harvest; host shrub still supplies litter, shade, browse or fruit by species</t>
  </si>
  <si>
    <t>Flour portfolio: wheat, buckwheat, chickpea, teff-style, corn</t>
  </si>
  <si>
    <t>Post-exercise, celebration, low appetite or evening if caffeine tolerated</t>
  </si>
  <si>
    <t>Saline dry outer terrace with host shrub; Phase 3 frontier trial</t>
  </si>
  <si>
    <t>Intake, mood, acceptability, lactose/allergy tolerance and EP share</t>
  </si>
  <si>
    <t>EP seed/initial flour; MA after crop maturity</t>
  </si>
  <si>
    <t>Yes: replaces a supplement or is integrated into a meal</t>
  </si>
  <si>
    <t>Host–parasite carbon/water exchange, chemistry and partial-gravity physiology dataset</t>
  </si>
  <si>
    <t>One dry ingredient becomes bread, pasta, pizza, noodles, dumplings, steamed buns, cakes, batters, thickeners, seitan, and fermentation substrate.</t>
  </si>
  <si>
    <t>This is allowed to be comfort food; caffeine/theobromine and allergies are tracked</t>
  </si>
  <si>
    <t>Host identity, salinity, harvest rate, reproduction and exact extract chemistry are integral design variables</t>
  </si>
  <si>
    <t>Fresh pasta, pizza, flatbread, congee thickener, dumplings, steamed buns, pancakes, crackers, pies.</t>
  </si>
  <si>
    <t>Cultured soy / dairy lassi</t>
  </si>
  <si>
    <t>Culinary flexibility and cultural agency.</t>
  </si>
  <si>
    <t>RAD-01 Rhodiola + Schisandra</t>
  </si>
  <si>
    <t>Track gluten/allergens, milling energy, water, fermentation, dust control, enrichment, crop failures, and origin by batch.</t>
  </si>
  <si>
    <t>Tibetan/Sowa Rigpa, TCM and Eurasian high-altitude traditions</t>
  </si>
  <si>
    <t>cultured soy or dairy 230 g [MF/MA or EP]; berry 50 g [MP]; flax 12 g [MA]; water 8 mL [RM]</t>
  </si>
  <si>
    <t>Shift from stored flour to habitat grain/pulse milling while retaining specialty flours and backup stock.</t>
  </si>
  <si>
    <t>Radiation/oxidative stress, fatigue, cognition, sleep-wake and hepatic-metabolism research</t>
  </si>
  <si>
    <t>Energy, protein, fermentation, cooling, appetite and microbial ecology</t>
  </si>
  <si>
    <t>Distributed throughout all 14 sols; pizza made explicit on Sol 14.</t>
  </si>
  <si>
    <t>Rhodiola rhizome/root; Schisandra fruit, seed and vine</t>
  </si>
  <si>
    <t>Culture → controlled ferment → optional botanical/berry addition → retain batch for microbiome/metabolite analysis</t>
  </si>
  <si>
    <t>Rhodiola decoction/extract; Schisandra berry, sauce, ferment and tea</t>
  </si>
  <si>
    <t>Meal, post-exercise or preferred snack slot</t>
  </si>
  <si>
    <t>Fermentation cultures and preserved foods</t>
  </si>
  <si>
    <t>Cold-stress cultivation → hydroalcoholic extraction → lignan/phenylpropanoid fractionation → omics and radiation assays</t>
  </si>
  <si>
    <t>Culture identity, pH, feedstock origin, tolerance, GI state and sensory response</t>
  </si>
  <si>
    <t>EP mother cultures; MF/MA production</t>
  </si>
  <si>
    <t>Salidroside, tyrosol and rosavins; schisandrins, gomisins and fruit acids; radiation, fatigue and xenobiotic-metabolism program</t>
  </si>
  <si>
    <t>Preservation, digestibility, acid/umami, appetite, food transformation, microbial diversity, and emergency shelf-life extension.</t>
  </si>
  <si>
    <t>Yes: one supplemental slot or meal component</t>
  </si>
  <si>
    <t>Rhodiola occupies cold rocky edges; Schisandra is a vertical vine that shades structures and adds fruiting biomass</t>
  </si>
  <si>
    <t>Miso, tempeh, kimchi, cultured soy/dairy, vinegar, sourdough, koji sauces, pickles.</t>
  </si>
  <si>
    <t>Pause or reformulate during acute GI illness; lactose/allergen route is person-specific</t>
  </si>
  <si>
    <t>Fruit pomace to ferment/fungi; vine fiber/trellis biomass; root residues after release</t>
  </si>
  <si>
    <t>Preservation + flavor + gut ecology when tolerated.</t>
  </si>
  <si>
    <t>Exercise / EVA electrolyte drink</t>
  </si>
  <si>
    <t>Cool upper terrace + shaded vertical trellis; Phase 1-2</t>
  </si>
  <si>
    <t>Fermented does not automatically mean beneficial: monitor identity, pH, salt, contamination, histamine/tolerance, and acute-GI contraindications.</t>
  </si>
  <si>
    <t>Radiation dose × gravity × cold/light chemistry; performance, sleep and hepatic-response data</t>
  </si>
  <si>
    <t>Maintain redundant culture bank, isolate batches, and derive feedstocks from Mars crops.</t>
  </si>
  <si>
    <t>Present across the entire baseline.</t>
  </si>
  <si>
    <t>Caffeine/stimulants, sleep, hepatic drug metabolism and protected slow-growing stocks are tracked</t>
  </si>
  <si>
    <t>treated water 480-500 mL [RM]; food/pharma-grade sodium, potassium, chloride and carbohydrate concentrate [EP initially]</t>
  </si>
  <si>
    <t>Living chemical bank + extraction/biomanufacturing platform</t>
  </si>
  <si>
    <t>Replace measured sweat, fluid and electrolyte losses</t>
  </si>
  <si>
    <t>RAD-02 Goji + saffron + rose hips</t>
  </si>
  <si>
    <t>Formulate from released salts → verify concentration → individualize carbohydrate/electrolyte profile</t>
  </si>
  <si>
    <t>EP propagules, reference lots, cell lines, constructs, standards and hardware; MA/MP/MF harvest thereafter</t>
  </si>
  <si>
    <t>Tibetan/TCM, Himalayan and Andean-adaptable food-medicine systems</t>
  </si>
  <si>
    <t>Before/during/after exercise or EVA as indicated</t>
  </si>
  <si>
    <t>This is not a spice assortment or emergency tea box. It establishes respiratory, digestive, fluid, musculoskeletal, radiation, ocular, antimicrobial, wound, vascular, neurobehavioral, oncology, severe-pain and unknown-illness capacity while simultaneously supplying grove, wetland, feed, fiber, material and decomposition functions.</t>
  </si>
  <si>
    <t>Pre/post mass, sweat estimate, urine, blood pressure, renal/cardiac status, ambient conditions and total dietary sodium</t>
  </si>
  <si>
    <t>Vision, circadian, ocular, oxidative, mood and radiation-response research</t>
  </si>
  <si>
    <t>Operational hydration; calories still count under the challenge template</t>
  </si>
  <si>
    <t>Goji fruit/leaf; saffron stigma; rose fruit/seed</t>
  </si>
  <si>
    <t>Raw regolith salts never enter food; recovered salts require food/pharma-grade purification and release</t>
  </si>
  <si>
    <t>Whole foods, infusions, decoctions, broths, syrups, ferments and topical preparations; then oils, distillates, fractions, standardized formulations, recombinant proteins, purified molecules and synthesized analogues.</t>
  </si>
  <si>
    <t>Fresh/dried berries, porridges, broths, saffron rice/milk, rose-hip sauce and drinks</t>
  </si>
  <si>
    <t>Medical oral rehydration solution</t>
  </si>
  <si>
    <t>Prepharmaceutical health layer + pharmaceutical self-reliance + discovery + ecological and logistical redundancy.</t>
  </si>
  <si>
    <t>Dry/freeze-dry → carotenoid/polyphenol extraction → oil pressing → ocular/radiation assays</t>
  </si>
  <si>
    <t>Every batch retains accession, Indigenous/traditional knowledge lineage, chemotype/construct, growth regime, preparation, molecule profile, potency, interactions, human response, mass balance and residue route. Alkaloid, cytotoxic, volatile and recombinant streams occupy controlled zones.</t>
  </si>
  <si>
    <t>Zeaxanthin dipalmitate and Lycium polysaccharides; crocin, crocetin, picrocrocin and safranal; ascorbate, carotenoids and rose-hip galactolipids</t>
  </si>
  <si>
    <t>sealed WHO-type ORS packet [EP medical stock] + treated water 1 L [RM]</t>
  </si>
  <si>
    <t>Cultivate and manufacture locally; use fungal/bacterial biotransformation, plant molecular farming, tissue culture, analytical fractionation and Martian stress selection; Earth standards calibrate rather than define the ceiling of the system.</t>
  </si>
  <si>
    <t>Goji and rose form thorny shelter/fruit shrubs; saffron is a low-water geophyte and seasonal flowering signal</t>
  </si>
  <si>
    <t>Treat dehydration from vomiting/diarrhea while the cause is investigated</t>
  </si>
  <si>
    <t>The 14-sol plan deploys the first preparations through Drinks &amp; Teas and Symptom Modules; the full multipurpose portfolio and its physical placement are in Medicinal Plant System and Terrace &amp; Guild Matrix.</t>
  </si>
  <si>
    <t>Fruit pomace, rose-seed oil, thorny living barrier and pollinator habitat</t>
  </si>
  <si>
    <t>Use exact released formulation → divide doses → track response and retained outbreak samples</t>
  </si>
  <si>
    <t>Pasta/noodle reserve</t>
  </si>
  <si>
    <t>Cool-dry upper and middle terrace; Phase 1</t>
  </si>
  <si>
    <t>Vomiting/diarrhea module under medical protocol</t>
  </si>
  <si>
    <t>EP initially; MA flour later</t>
  </si>
  <si>
    <t>Light spectrum and radiation effects on carotenoids; vision, mood, circadian and sensory data</t>
  </si>
  <si>
    <t>Losses, urine, body mass, sodium/potassium, renal/cardiac status, pathogen and response</t>
  </si>
  <si>
    <t>Fast familiar energy base, controllable portioning, sauce carrier, low menu fatigue, and efficient use of vegetable/protein fragments.</t>
  </si>
  <si>
    <t>Medical treatment; if classified as food, it replaces a supplemental item</t>
  </si>
  <si>
    <t>Saffron dose and identity, anticoagulants, allergies and fruit-sugar/acid tolerance</t>
  </si>
  <si>
    <t>Egg noodles, fresh pasta, soba, laksa noodles, cold sesame noodles, stuffed pasta.</t>
  </si>
  <si>
    <t>Concentration is not improvised; this operates alongside—not beneath—the medicinal plant system</t>
  </si>
  <si>
    <t>Operational reliability + emotional familiarity.</t>
  </si>
  <si>
    <t>RAD-03 Tartary buckwheat + quinoa/cañihua + amaranth</t>
  </si>
  <si>
    <t>Track water/heat, gluten/egg, sodium in sauces, and EP share; reuse safe cooking water where appropriate.</t>
  </si>
  <si>
    <t>Musculoskeletal root-and-grain recovery broth</t>
  </si>
  <si>
    <t>Himalayan, Andean and global high-altitude food systems</t>
  </si>
  <si>
    <t>Extrude from Martian wheat/buckwheat/pulse flour; keep EP dried pasta as contingency.</t>
  </si>
  <si>
    <t>Protein synthesis, mineral sufficiency, oxidative stress, appetite and staple resilience</t>
  </si>
  <si>
    <t>Noodle meals on Sols 1, 6, 8, and 13; Italian-style pasta remains an audited equivalent.</t>
  </si>
  <si>
    <t>Grain/seed, leaf and bran</t>
  </si>
  <si>
    <t>Porridge, noodles, breads, steamed dough, popped grain, greens and fermented batters</t>
  </si>
  <si>
    <t>Astragalus/Rehmannia or Eucommia/Achyranthes research preparation 3-10 g [MP/MA]; buckwheat/quinoa 20-30 g [MA]; mushroom/vegetable stock [MF/MA]; treated water [RM]</t>
  </si>
  <si>
    <t>Cacao, coffee, culinary spices and acids</t>
  </si>
  <si>
    <t>Mill/steam/extrude/ferment → protein, rutin, saponin, oil and starch fractionation</t>
  </si>
  <si>
    <t>Post-loading protein/carbohydrate carrier plus bone, tendon, blood and recovery research; not an automatic claim of bone protection</t>
  </si>
  <si>
    <t>Mostly EP initially; selected culinary aromatics MA/MP later</t>
  </si>
  <si>
    <t>Rutin and quercetin; quinoa saponins and 20-hydroxyecdysone; amaranth squalene and betalains; food-first vascular, muscle and antioxidant program</t>
  </si>
  <si>
    <t>Steam/decoct roots separately → combine with grain/stock → retain aliquot → fingerprint iridoids, saponins, flavonoids and minerals</t>
  </si>
  <si>
    <t>Fast annual cover, weed suppression, cold-dry yield diversity and pollinator windows</t>
  </si>
  <si>
    <t>Tiny mass produces large sensory diversity, ritual, alertness, appetite, cultural continuity, and the ability to transform repeated staples. This culinary trade-goods line is distinct from the medicinal-plant platform even when one organism can participate in both.</t>
  </si>
  <si>
    <t>After resistance exercise or scheduled 0.6/1 g loading when the person and study module call for it</t>
  </si>
  <si>
    <t>Human staple, poultry/ruminant feed after antinutrient processing, bran substrate and seed oil</t>
  </si>
  <si>
    <t>Cocoa, chai, coffee, spice blends, chili, vinegar drinks, condiments and desserts.</t>
  </si>
  <si>
    <t>Gravity dose, exercise load, bone turnover, calcium balance, muscle recovery, molecule profile and acceptability</t>
  </si>
  <si>
    <t>Cool-dry upper production terraces; Phase 1</t>
  </si>
  <si>
    <t>Emotional support, alertness, appetite architecture and flavor sovereignty.</t>
  </si>
  <si>
    <t>Yes: meal component or replaces one supplement</t>
  </si>
  <si>
    <t>Yield, amino acids, minerals and secondary chemistry across light/gravity/water regimes</t>
  </si>
  <si>
    <t>Caffeine, reflux, sleep, interactions, alcohol-containing extracts, and ECLSS compatibility are managed by person and product.</t>
  </si>
  <si>
    <t>Species/preparation are selected, not indiscriminately combined; renal, endocrine, reproductive and medication context stays attached</t>
  </si>
  <si>
    <t>Saponin removal, oxalates, allergens and protein/energy balance are process variables rather than plant rejection criteria</t>
  </si>
  <si>
    <t>Grow high-value aromatics; maintain specialty imports when desired because Earth-independence is resilience, not sensory deprivation.</t>
  </si>
  <si>
    <t>Goji–saffron–rose-hip ocular/circadian drink</t>
  </si>
  <si>
    <t>MICROBE-01 Garlic + tulsi</t>
  </si>
  <si>
    <t>Cacao bites/truffle in Sols 10 and 14; the drink menu names emotional versus pharmacological roles explicitly.</t>
  </si>
  <si>
    <t>Ayurveda, Himalayan and global food medicine</t>
  </si>
  <si>
    <t>Oil, salt, sugar, and concentrated flavor</t>
  </si>
  <si>
    <t>goji/rose-hip fruit 35-60 g [MP]; saffron stigma 5-30 mg [MA]; optional milk powder or local cultured base 10-20 g [EP/AD/MF]; treated water [RM]</t>
  </si>
  <si>
    <t>Closed-habitat antimicrobial, inflammatory, respiratory and food-preservation research</t>
  </si>
  <si>
    <t>EP reserves plus MA oilseeds and analytically released RM salt</t>
  </si>
  <si>
    <t>Vision/circadian and oxidative-research beverage plus color, aroma and emotional lift</t>
  </si>
  <si>
    <t>Bulb, leaf, flower and seed</t>
  </si>
  <si>
    <t>Energy density, texture, browning, preservation, electrolyte control, and the ability to make food desirable.</t>
  </si>
  <si>
    <t>Steep fruit/saffron → optional milk/emulsion → carotenoid/crocin/polyphenol fingerprint → retain light-protected aliquot</t>
  </si>
  <si>
    <t>Frying/pan-crisping, dressings, pickles, breads, sauces, desserts, electrolyte formulations.</t>
  </si>
  <si>
    <t>Garlic in meals/ferments; tulsi tea, broth, sauces and aromatic garden use</t>
  </si>
  <si>
    <t>Functional ingredient; sometimes physiological, sometimes emotional.</t>
  </si>
  <si>
    <t>Morning light cue, pre-EVA visual-performance study, or deliberate comfort drink</t>
  </si>
  <si>
    <t>Dose follows the dish and person. Salt from regolith is not edible until food/pharma-grade release; sugar and fat are not moral categories.</t>
  </si>
  <si>
    <t>Crush/ferment/distill → organosulfur and phenolic extraction → surface/food/microbial assays</t>
  </si>
  <si>
    <t>Zeaxanthin/crocin/crocetin/carotenoid profile, light exposure, vision, sleep, mood, intake and sensory response</t>
  </si>
  <si>
    <t>Produce oils from flax/sunflower/sesame; recover salt only through verified purification; retain precision reserves.</t>
  </si>
  <si>
    <t>Yes when caloric; otherwise integrate into meal service</t>
  </si>
  <si>
    <t>Allicin, ajoene, diallyl sulfides; eugenol, rosmarinic acid and ursolic acid; antimicrobial, inflammatory and preservation program</t>
  </si>
  <si>
    <t>Used across baseline with service-level sodium control.</t>
  </si>
  <si>
    <t>Saffron dose, anticoagulants, pregnancy, fruit acidity/sugar and declared emotional versus physiological role</t>
  </si>
  <si>
    <t>Aromatic pest-confusion guild; flowers support pollinators; bulbs fit crop rotation</t>
  </si>
  <si>
    <t>Tartary buckwheat / cañihua steamed grain drink</t>
  </si>
  <si>
    <t>Culinary food, seed, volatile cleaner/preservative research and compostable biomass after release</t>
  </si>
  <si>
    <t>Warm/middle culinary medicinal terraces; Phase 1</t>
  </si>
  <si>
    <t>Tartary buckwheat or cañihua/amaranth flour 25-35 g [MA]; treated water [RM]; optional fermented starter [MF], milk powder [EP] or spice [MA]</t>
  </si>
  <si>
    <t>Preparation-time chemistry, headspace VOCs, microbial ecology, food preservation and crew response</t>
  </si>
  <si>
    <t>Hydration carried in a staple food, amino-acid/mineral delivery, rutin/betalain research and cold-dry comfort</t>
  </si>
  <si>
    <t>Allicin is processing-dependent; anticoagulants, skin exposure and concentrated volatile dosing are tracked</t>
  </si>
  <si>
    <t>Steam or gelatinize flour → ferment if selected → mill/sieve → measure retained rutin, protein digestibility and viscosity</t>
  </si>
  <si>
    <t>Breakfast, post-exercise recovery, low-appetite meal or cold shift</t>
  </si>
  <si>
    <t>MICROBE-02 Rosemary + sage + thyme + oregano</t>
  </si>
  <si>
    <t>Water consumed, protein/amino acids, rutin/betalains, GI tolerance, processing energy and preference</t>
  </si>
  <si>
    <t>Mediterranean dryland food medicine transferable to Mars dry terraces</t>
  </si>
  <si>
    <t>Yes: meal or supplemental food</t>
  </si>
  <si>
    <t>Not inherently superior to a dry meal; it is selected when hydration, warmth, texture or digestibility earns the water and energy</t>
  </si>
  <si>
    <t>Food spoilage, respiratory aroma, inflammatory and closed-habitat microbial-control research</t>
  </si>
  <si>
    <t>Chicory–dandelion roasted-root / inulin drink</t>
  </si>
  <si>
    <t>Leaf, flower and essential oil</t>
  </si>
  <si>
    <t>Seasoning, infused oil, broth, tea and preservative marinades</t>
  </si>
  <si>
    <t>roasted chicory/dandelion root 5-12 g [MA]; optional Jerusalem-artichoke inulin 3-8 g [MA]; treated water [RM]</t>
  </si>
  <si>
    <t>Dry/steam-distill → oleoresin and volatile fractionation → packaging, surface and food assays</t>
  </si>
  <si>
    <t>Caffeine-free bitter ritual, bowel/microbiome substrate and root-crop processing trial</t>
  </si>
  <si>
    <t>Carnosic acid, carnosol and rosmarinic acid; thymol, carvacrol, thujone chemotypes and terpenes; antioxidant/preservation program</t>
  </si>
  <si>
    <t>Roast/mill/brew → separate inulin/FOS and bitter fractions → fermentation and metabolomic assays</t>
  </si>
  <si>
    <t>Low-water woody aromatic guild; pollinator habitat, pest confusion, terrace-edge root binding</t>
  </si>
  <si>
    <t>Coffee alternative by preference, constipation/prebiotic study or low-light social ritual</t>
  </si>
  <si>
    <t>Flavor sovereignty, essential oils, cleaning/preservative trials, woody biochar and limited browse by assay</t>
  </si>
  <si>
    <t>Roast chemistry, inulin/FOS dose, gas/bloating, stool pattern, microbiome, glucose and enjoyment</t>
  </si>
  <si>
    <t>No if noncaloric; yes when inulin/milk/sweetener contributes calories</t>
  </si>
  <si>
    <t>High-light dry upper terrace; Phase 1</t>
  </si>
  <si>
    <t>Prebiotic does not equal universally tolerated; dose is reduced or removed during bloating, diarrhea or individual refusal</t>
  </si>
  <si>
    <t>Light/UV stress versus volatile/polyphenol yield; shelf-life and habitat-VOC data</t>
  </si>
  <si>
    <t>Marshmallow–mullein–elecampane respiratory mucilage</t>
  </si>
  <si>
    <t>Chemotype-specific thujone and concentrated oils stay source-traced; ECLSS VOC load is measured</t>
  </si>
  <si>
    <t>MICROBE-03 Artemisia annua</t>
  </si>
  <si>
    <t>marshmallow root 2-6 g [MP]; finely filtered mullein 1-2 g [MA]; optional elecampane 0.5-2 g [MP]; treated water [RM]</t>
  </si>
  <si>
    <t>TCM / global antimalarial biopharmaceutical lineage</t>
  </si>
  <si>
    <t>Dry mucosal and cough-oriented preparation supplying mucilage plus a distinct phenylpropanoid/terpene research stream</t>
  </si>
  <si>
    <t>Antiparasitic, antiviral, inflammatory and radiation-stress discovery; emergency pharmaceutical precursor</t>
  </si>
  <si>
    <t>Cold-extract mucilage; separately infuse and microfilter mullein; combine only after assay; retain aliquot for chemistry</t>
  </si>
  <si>
    <t>Leaf and flowering aerial parts</t>
  </si>
  <si>
    <t>Dry-air episode, cough-oriented respiratory module or convalescent food accompaniment</t>
  </si>
  <si>
    <t>No default daily food; low-dose traditional preparation research remains separate from pharmaceutical stream</t>
  </si>
  <si>
    <t>Room humidity, cough/oral symptoms, filtration performance, mucilage rheology, verbascoside/alantolactone profile and response</t>
  </si>
  <si>
    <t>Harvest by glandular-trichome stage → solvent/supercritical extraction → artemisinin purification → derivatives/formulation</t>
  </si>
  <si>
    <t>Usually noncaloric; syrup or food additions count</t>
  </si>
  <si>
    <t>Artemisinin, artemisinic acid, arteannuin B and flavonoids; antiparasitic and semisynthetic-drug program</t>
  </si>
  <si>
    <t>Mullein hairs require validated filtration; elecampane allergy/sesquiterpene exposure and medication timing are tracked</t>
  </si>
  <si>
    <t>Fast high-light aromatic annual; pest-confusion edge and pollinator resource</t>
  </si>
  <si>
    <t>Rosemary–thyme–tulsi culinary-preservation infusion</t>
  </si>
  <si>
    <t>Spent biomass to biochar or analytically cleared material loop; no default fodder</t>
  </si>
  <si>
    <t>Secure high-light upper terrace; Phase 2</t>
  </si>
  <si>
    <t>Light/UV/gravity effects on trichomes and artemisinin yield; assay and manufacturing data</t>
  </si>
  <si>
    <t>Dose, pregnancy, liver status, resistance strategy, solvent recovery and segregated residues</t>
  </si>
  <si>
    <t>one authenticated rosemary/sage/thyme/oregano/tulsi preparation 1-3 g [MA/MP]; treated water [RM]</t>
  </si>
  <si>
    <t>Aromatic beverage or broth base, food-preservation assay, respiratory aroma and habitat-VOC research; pleasure may be the primary role</t>
  </si>
  <si>
    <t>BIOPHARM-01 Cinchona</t>
  </si>
  <si>
    <t>Infuse or steam-distill → measure thymol/carvacrol/carnosic/rosmarinic/eugenol chemistry → test food and surface formulations</t>
  </si>
  <si>
    <t>Andean Indigenous knowledge and global pharmaceutical history</t>
  </si>
  <si>
    <t>Chosen beverage, meal broth, preservation batch or controlled environmental-aroma trial</t>
  </si>
  <si>
    <t>Fever, antiparasitic, cardiac-electrophysiology and unknown-pathogen drug-lead reserve</t>
  </si>
  <si>
    <t>Chemotype, dose, sensory response, microbial outcome, ECLSS VOCs, sleep/reflux and retained batch</t>
  </si>
  <si>
    <t>Bark, leaf, seed and wood in separate streams</t>
  </si>
  <si>
    <t>No when noncaloric; meal if used as broth base</t>
  </si>
  <si>
    <t>No routine food; authenticated bark decoction only as a research comparator</t>
  </si>
  <si>
    <t>Strong oils are not equivalent to tea; thujone/volatile exposure and preference control selection</t>
  </si>
  <si>
    <t>Coppice/bark harvest → acid-base extraction → alkaloid separation → quinine/quinidine standards and analogues</t>
  </si>
  <si>
    <t>Quinine, quinidine, cinchonine and cinchonidine; antiparasitic and electrophysiology manufacturing program</t>
  </si>
  <si>
    <t>Humid montane canopy tree; shade, litter, transpiration, root depth and forest succession</t>
  </si>
  <si>
    <t>Wood, bark fiber and litter after alkaloid release; living canopy and carbon stock</t>
  </si>
  <si>
    <t>Central humid grove; Phase 3</t>
  </si>
  <si>
    <t>Mars-growth alkaloid yield, bark-regeneration, microbial biotransformation and pathogen assays</t>
  </si>
  <si>
    <t>ECG, interactions, hearing/vision effects, pregnancy and alkaloid purification remain product-specific operational data</t>
  </si>
  <si>
    <t>BIOPHARM-02 Nicotiana benthamiana / N. tabacum molecular farm</t>
  </si>
  <si>
    <t>Indigenous American crop knowledge + modern plant molecular farming</t>
  </si>
  <si>
    <t>Rapid local production of recombinant proteins, antibodies, vaccines, enzymes and diagnostic reagents</t>
  </si>
  <si>
    <t>Leaf biomass; seed; trichome metabolites</t>
  </si>
  <si>
    <t>Not a routine food; segregated expression batches</t>
  </si>
  <si>
    <t>Agroinfiltration or stable expression → leaf harvest → protein extraction/purification → formulation; parallel nicotine/solanesol fractionation</t>
  </si>
  <si>
    <t>Recombinant target protein plus nicotine, nornicotine, anatabine and solanesol; platform chemistry rather than a single indication</t>
  </si>
  <si>
    <t>Fast high-biomass canopy-understory crop; strong phenotyping model and recyclable growth hardware</t>
  </si>
  <si>
    <t>Protein-production biomass to secure biorefinery; seed oil and fiber research only after release</t>
  </si>
  <si>
    <t>Secure warm biomanufacturing terrace; Phase 1-2</t>
  </si>
  <si>
    <t>Construct × gravity/radiation × expression yield, glycosylation, purity and batch-release data</t>
  </si>
  <si>
    <t>GMO containment, nicotine exposure, pollen, waste sterilization and clean/dirty manufacturing boundaries</t>
  </si>
  <si>
    <t>BIOPHARM-03 Papaver somniferum</t>
  </si>
  <si>
    <t>Ancient Eurasian food and pharmaceutical crop</t>
  </si>
  <si>
    <t>Severe pain, cough, diarrhea and anesthesia-adjacent precursor reserve for local pharmaceutical manufacture</t>
  </si>
  <si>
    <t>Latex/capsule, seed and seed oil in rigorously separated streams</t>
  </si>
  <si>
    <t>Edible seed and oil stream only after alkaloid release; no casual latex preparation</t>
  </si>
  <si>
    <t>Secure cultivation → capsule/latex harvest → alkaloid extraction/separation → standardized medicines and synthetic derivatives</t>
  </si>
  <si>
    <t>Morphine, codeine, thebaine, noscapine and papaverine; analgesic, antitussive, antispasmodic and precursor program</t>
  </si>
  <si>
    <t>Cool-season flowering annual; pollinator resource and oilseed rotation</t>
  </si>
  <si>
    <t>Edible seed/oil, press cake only after alkaloid assay, dry stalk fiber and biochar</t>
  </si>
  <si>
    <t>Secure cool pharmacy terrace; Phase 2</t>
  </si>
  <si>
    <t>Gravity/light effects on alkaloid profile, pharmaceutical yield and analgesic need-response data</t>
  </si>
  <si>
    <t>Controlled inventory, respiratory depression, dependence, diversion, pollen and food/pharmacy stream separation</t>
  </si>
  <si>
    <t>BIOPHARM-04 Taxus + Catharanthus cell culture</t>
  </si>
  <si>
    <t>Himalayan/Asian and Madagascan pharmacognosy + modern oncology</t>
  </si>
  <si>
    <t>Cancer and proliferative-disease medicine reserve with small-area cell-production option</t>
  </si>
  <si>
    <t>Taxus needle/twig cell lines; Catharanthus leaf and suspension/hairy-root cultures</t>
  </si>
  <si>
    <t>No food use</t>
  </si>
  <si>
    <t>Coppice or sterile cell culture → elicitation/precursor feeding → extraction → chromatographic purification → formulation</t>
  </si>
  <si>
    <t>Paclitaxel and baccatin III; vincristine, vinblastine and ajmalicine; oncology and vascular alkaloid manufacturing program</t>
  </si>
  <si>
    <t>Taxus can occupy a slow shaded grove niche; sterile cell bioreactors decouple valuable chemistry from field area</t>
  </si>
  <si>
    <t>Taxus wood only from managed coppice after alkaloid release; cell-culture residues remain secure</t>
  </si>
  <si>
    <t>Secure shaded grove + compact bioreactor lab; Phase 2-3</t>
  </si>
  <si>
    <t>Elicitor, light, gravity and radiation effects on molecule yield, pathway expression and purity</t>
  </si>
  <si>
    <t>Cytotoxic manufacturing containment, exposure monitoring, sterile processing and absolute separation from food/feed</t>
  </si>
  <si>
    <t>BIOPHARM-05 Quillaja saponaria</t>
  </si>
  <si>
    <t>Andean tree medicine and modern vaccine-adjuvant technology</t>
  </si>
  <si>
    <t>Vaccine adjuvants, mucosal/immunology research, surfactants and cleaning chemistry</t>
  </si>
  <si>
    <t>Bark, wood and leaf by managed coppice; seed</t>
  </si>
  <si>
    <t>No default food; saponin fractions enter formulation research</t>
  </si>
  <si>
    <t>Coppice → aqueous extraction → membrane/chromatographic fractionation → purified saponin/adjuvant and surfactant products</t>
  </si>
  <si>
    <t>QS-21, quillaic-acid glycosides and related triterpenoid saponins; immune-formulation and biosurfactant program</t>
  </si>
  <si>
    <t>Dry-forest tree, deep roots, canopy, litter and long-lived carbon</t>
  </si>
  <si>
    <t>Wood, fiber, soap/surfactant and fire-resistant material research after chemistry release</t>
  </si>
  <si>
    <t>Dry central/middle grove; Phase 3</t>
  </si>
  <si>
    <t>Regrowth versus saponin yield, adjuvant purity, immune response and water-cleaning applications</t>
  </si>
  <si>
    <t>Hemolytic fractions, route, dose, bark-harvest sustainability and food/feed exclusion are product controls</t>
  </si>
  <si>
    <t>BIOPHARM-06 Coca + Ephedra</t>
  </si>
  <si>
    <t>Andean Indigenous and Himalayan/TCM high-altitude traditions</t>
  </si>
  <si>
    <t>Altitude/fatigue, respiratory, local-anesthetic, vasoconstrictor and emergency-pharmacy discovery</t>
  </si>
  <si>
    <t>Coca leaf; Ephedra stem</t>
  </si>
  <si>
    <t>Traditional low-dose food/tea research only within defined mission studies; pharmaceutical streams separated</t>
  </si>
  <si>
    <t>Dry/extract → alkaloid separation → pharmaceutical purification, derivative synthesis and dosage-form manufacture</t>
  </si>
  <si>
    <t>Cocaine/ecgonine/tropane alkaloids; ephedrine and pseudoephedrine; anesthetic, decongestant and cardiovascular-response program</t>
  </si>
  <si>
    <t>Coca is a humid shrub; Ephedra is a cold-dry structural shrub, giving climate-opposed pharmacy redundancy</t>
  </si>
  <si>
    <t>Woody biomass/fiber and litter only after alkaloid assay; no default fodder</t>
  </si>
  <si>
    <t>Secure humid and dry pharmacy beds; Phase 2-3</t>
  </si>
  <si>
    <t>0.38/0.6/1 g cardiovascular response, alkaloid yield, fatigue and respiratory datasets</t>
  </si>
  <si>
    <t>Controlled inventory, blood pressure, rhythm, dependence/diversion and exact preparation are operational controls</t>
  </si>
  <si>
    <t>BIOPHARM-07 Boswellia + Commiphora resin system</t>
  </si>
  <si>
    <t>Ayurvedic, Arabian, East African and South Asian dryland medicine</t>
  </si>
  <si>
    <t>Inflammatory, respiratory, wound, oral-health and material-sealant research</t>
  </si>
  <si>
    <t>Resin, bark and managed prunings</t>
  </si>
  <si>
    <t>Resin extract research; aromatic/ritual use only with habitat-air control</t>
  </si>
  <si>
    <t>Tap resin → distill volatiles → extract/fractionate triterpenes → formulate; test resin as adhesive/sealant</t>
  </si>
  <si>
    <t>AKBA and related boswellic acids; guggulsterones and myrrh sesquiterpenes; inflammatory plus resin-material program</t>
  </si>
  <si>
    <t>Extremely dry woody grove; deep roots, low-water canopy and resinous defense chemistry</t>
  </si>
  <si>
    <t>Adhesives, coatings, sealants, incense/aroma and woody biochar after release</t>
  </si>
  <si>
    <t>Dry perimeter/resin grove; Phase 3</t>
  </si>
  <si>
    <t>Water stress versus resin chemistry; material aging, air-quality and inflammatory-response data</t>
  </si>
  <si>
    <t>Sustainable tapping, smoke/VOC control, pregnancy/drug interactions and resin-product identity</t>
  </si>
  <si>
    <t>NEURO-03 Mucuna pruriens</t>
  </si>
  <si>
    <t>Ayurveda, South Asian food/feed and medicine</t>
  </si>
  <si>
    <t>Dopamine, movement, mood, motivation and neurodegenerative-disease precursor research</t>
  </si>
  <si>
    <t>Seed, pod, leaf, root and nitrogen-fixing biomass</t>
  </si>
  <si>
    <t>Detoxified cooked/fermented seed as food research; standardized pharmaceutical fraction</t>
  </si>
  <si>
    <t>Soak/ferment/cook → protein separation → L-DOPA extraction/purification → formulation</t>
  </si>
  <si>
    <t>L-DOPA, tryptamines and seed proteins; movement-neurology and food-detoxification program</t>
  </si>
  <si>
    <t>Climbing nitrogen-fixing legume; rapid biomass, trellis shade and green manure</t>
  </si>
  <si>
    <t>Protein-rich food/feed only after verified detoxification; vine biomass to green manure</t>
  </si>
  <si>
    <t>Warm trellised fodder/secure medicinal terrace; Phase 2</t>
  </si>
  <si>
    <t>Processing versus residual L-DOPA/antinutrients; motor, mood, protein-timing and microbiome data</t>
  </si>
  <si>
    <t>Medication and protein timing, dyskinesia/psychiatric response, seed toxins and feed-release limits</t>
  </si>
  <si>
    <t>METAB-01 Fenugreek + Nigella</t>
  </si>
  <si>
    <t>Ayurvedic, Unani, Himalayan and West/South Asian food medicine</t>
  </si>
  <si>
    <t>Glucose/lipid regulation, appetite, lactation, inflammatory and digestive research</t>
  </si>
  <si>
    <t>Seed and leaf</t>
  </si>
  <si>
    <t>Parameters, Source Codes, and References</t>
  </si>
  <si>
    <t>Greens, sprouts, spice, bread, stew, seed mucilage and oil</t>
  </si>
  <si>
    <t>Calculation constants are visible and editable only with source control. URLs are plain text for auditability.</t>
  </si>
  <si>
    <t>Toast/soak/sprout/ferment → galactomannan, oil, alkaloid and saponin fractionation</t>
  </si>
  <si>
    <t>4-hydroxyisoleucine, trigonelline, diosgenin and galactomannan; thymoquinone and nigellone; metabolic/inflammatory program</t>
  </si>
  <si>
    <t>Parameter</t>
  </si>
  <si>
    <t>Fenugreek is a nitrogen-fixing cool annual; Nigella adds flower/pollinator and aromatic pest diversity</t>
  </si>
  <si>
    <t>Food, spice, seed oil, fodder and green manure after species-specific feed assay</t>
  </si>
  <si>
    <t>Cool-dry culinary rotation beds; Phase 1</t>
  </si>
  <si>
    <t>Value</t>
  </si>
  <si>
    <t>Processing, glucose response, milk/reproductive studies, oil yield and N contribution</t>
  </si>
  <si>
    <t>Unit</t>
  </si>
  <si>
    <t>Use</t>
  </si>
  <si>
    <t>Glucose-lowering medicines, anticoagulants, pregnancy and concentrated-seed-oil dose</t>
  </si>
  <si>
    <t>Baseline menu energy</t>
  </si>
  <si>
    <t>METAB-02 Chicory + dandelion/rubber dandelion + Jerusalem artichoke</t>
  </si>
  <si>
    <t>kcal/person/sol</t>
  </si>
  <si>
    <t>Menu scaling denominator</t>
  </si>
  <si>
    <t>Eurasian food medicine and industrial crop systems</t>
  </si>
  <si>
    <t>Crew count</t>
  </si>
  <si>
    <t>Microbiome, bowel, glucose/lipid, liver/bile and latex-material research</t>
  </si>
  <si>
    <t>people</t>
  </si>
  <si>
    <t>Crew-level totals</t>
  </si>
  <si>
    <t>Root, leaf, flower and tuber</t>
  </si>
  <si>
    <t>Mars to Table design basis</t>
  </si>
  <si>
    <t>EVA addition</t>
  </si>
  <si>
    <t>Roasted-root drink, bitter greens, steamed tuber, inulin foods and ferments</t>
  </si>
  <si>
    <t>kcal/EVA hour</t>
  </si>
  <si>
    <t>Added to individual EER</t>
  </si>
  <si>
    <t>Sols</t>
  </si>
  <si>
    <t>Roast/mill → inulin/FOS extraction → fermentation; latex recovery from Taraxacum kok-saghyz</t>
  </si>
  <si>
    <t>sols</t>
  </si>
  <si>
    <t>Schedule length</t>
  </si>
  <si>
    <t>Challenge requirement</t>
  </si>
  <si>
    <t>Inulin and fructooligosaccharides, chicoric acid and sesquiterpene lactones; rubber-dandelion cis-1,4-polyisoprene; microbiome and material program</t>
  </si>
  <si>
    <t>Max supplemental items</t>
  </si>
  <si>
    <t>items/person/sol</t>
  </si>
  <si>
    <t>Compliance check</t>
  </si>
  <si>
    <t>Deep-rooted pioneer, compaction breaker, nutrient miner, pollinator resource and high-biomass tuber crop</t>
  </si>
  <si>
    <t>Earth-provisioned calorie ceiling</t>
  </si>
  <si>
    <t>Human food, prebiotic substrate, fodder, latex/rubber and abundant fungal/compost feedstock</t>
  </si>
  <si>
    <t>Upper/middle rotation and perimeter beds; Phase 1</t>
  </si>
  <si>
    <t>share</t>
  </si>
  <si>
    <t>Carbon allocation between tuber/inulin/latex; microbiome, GI tolerance, soil and material data</t>
  </si>
  <si>
    <t>Vitamin D minimum</t>
  </si>
  <si>
    <t>ug/day</t>
  </si>
  <si>
    <t>Rapid fermentation/GI tolerance, latex allergy and invasive-growth control within the habitat</t>
  </si>
  <si>
    <t>Updated daily summary</t>
  </si>
  <si>
    <t>Female intercept</t>
  </si>
  <si>
    <t>kcal/day</t>
  </si>
  <si>
    <t>NASA EER equation</t>
  </si>
  <si>
    <t>RESP-09 Marshmallow + mullein + elecampane</t>
  </si>
  <si>
    <t>Female age coefficient</t>
  </si>
  <si>
    <t>European/Himalayan-adaptable respiratory and mucosal traditions</t>
  </si>
  <si>
    <t>kcal/year</t>
  </si>
  <si>
    <t>Dry airway/mucosa, cough, irritated tissue and respiratory-infection discovery</t>
  </si>
  <si>
    <t>Female mass coefficient</t>
  </si>
  <si>
    <t>kcal/kg</t>
  </si>
  <si>
    <t>Marshmallow root/leaf; mullein leaf/flower; elecampane root</t>
  </si>
  <si>
    <t>Female height coefficient</t>
  </si>
  <si>
    <t>Mucilage food/decoction, filtered infusion, syrup and respiratory broth</t>
  </si>
  <si>
    <t>kcal/m</t>
  </si>
  <si>
    <t>Male intercept</t>
  </si>
  <si>
    <t>Cold/warm aqueous extraction → mucilage separation → phenylpropanoid/terpene fractionation</t>
  </si>
  <si>
    <t>Male age coefficient</t>
  </si>
  <si>
    <t>Arabinogalactan-rich mucilage; verbascoside, aucubin and saponins; inulin and alantolactone; mucosal and respiratory program</t>
  </si>
  <si>
    <t>Wetland-edge root, dry pioneer rosette and tall perennial create a three-height respiratory guild</t>
  </si>
  <si>
    <t>Male mass coefficient</t>
  </si>
  <si>
    <t>Mucilage, inulin, tall biomass, pollinator flowers and fungal substrate after release</t>
  </si>
  <si>
    <t>Male height coefficient</t>
  </si>
  <si>
    <t>Wet edge through dry middle terrace; Phase 1-2</t>
  </si>
  <si>
    <t>Average baseline served food mass</t>
  </si>
  <si>
    <t>Humidity/dust exposure versus chemistry, cough/mucosal response and filtration performance</t>
  </si>
  <si>
    <t>Mullein hairs require fine filtration; allergy and sesquiterpene-lactone exposure are tracked</t>
  </si>
  <si>
    <t>REPAIR-02 Aloe + calendula + yarrow + comfrey</t>
  </si>
  <si>
    <t>Ayurvedic/global succulent and Eurasian wound-repair traditions</t>
  </si>
  <si>
    <t>Skin barrier, burns, wound, bleeding, inflammatory and tissue-repair research</t>
  </si>
  <si>
    <t>Aloe inner gel; flowers/leaves; comfrey root/leaf in separate topical stream</t>
  </si>
  <si>
    <t>Aloe gel food/topical research by species; calendula/yarrow foods or washes; comfrey topical biomaterial</t>
  </si>
  <si>
    <t>Gel stabilization → aqueous/oil extraction → hydrogel/film formulation → wound and radiation-skin assays</t>
  </si>
  <si>
    <t>g/person/sol</t>
  </si>
  <si>
    <t>Scaled meal mass reference</t>
  </si>
  <si>
    <t>Formula from 14-Sol Menu</t>
  </si>
  <si>
    <t>Average baseline protein</t>
  </si>
  <si>
    <t>Acemannan; calendula faradiol esters; yarrow achilleine, apigenin and chamazulene chemotypes; comfrey allantoin with pyrrolizidine-alkaloid mapping</t>
  </si>
  <si>
    <t>Aloe stores water; calendula/yarrow support pollinators; comfrey is deep-rooted chop-and-drop biomass</t>
  </si>
  <si>
    <t>Hydrogels, skin films, pollinator support, mineral-rich fertilizer biomass and compost after chemistry release</t>
  </si>
  <si>
    <t>Warm dry edge + moist biomass bed; Phase 1</t>
  </si>
  <si>
    <t>Wound/radiation-skin response, gel stability, molecule yield and nutrient-mining data</t>
  </si>
  <si>
    <t>Aloe latex and comfrey pyrrolizidine alkaloids are separately mapped; internal/topical streams are not conflated</t>
  </si>
  <si>
    <t>Scaled protein provision</t>
  </si>
  <si>
    <t>Formula from Daily Nutrition</t>
  </si>
  <si>
    <t>Protein lower planning band</t>
  </si>
  <si>
    <t>ECO-01 Neem + pyrethrum</t>
  </si>
  <si>
    <t>g/kg/day</t>
  </si>
  <si>
    <t>Crew protein check</t>
  </si>
  <si>
    <t>Ayurvedic/South Asian tree systems + East African/Asian botanical insecticide crop</t>
  </si>
  <si>
    <t>Protein upper planning band</t>
  </si>
  <si>
    <t>Closed-habitat crop protection, ectoparasite and vector-control chemistry</t>
  </si>
  <si>
    <t>Neem seed, leaf and bark; pyrethrum flower</t>
  </si>
  <si>
    <t>No routine food; controlled horticultural and pharmaceutical preparations</t>
  </si>
  <si>
    <t>Source-code legend</t>
  </si>
  <si>
    <t>Cold-press/extract seed → azadirachtin fraction; dry/extract flowers → pyrethrin formulation; residue studies</t>
  </si>
  <si>
    <t>Azadirachtin, salannin, nimbin and limonoids; pyrethrins I/II and cinerins; pest-control and analogue program</t>
  </si>
  <si>
    <t>Neem canopy and litter plus pyrethrum flowering strip create layered pest-defense and pollinator management</t>
  </si>
  <si>
    <t>Code</t>
  </si>
  <si>
    <t>Source class</t>
  </si>
  <si>
    <t>Meaning</t>
  </si>
  <si>
    <t>Calorie-origin treatment</t>
  </si>
  <si>
    <t>Neem oil/soap, biopesticides, woody material and cleared seed cake fertilizer</t>
  </si>
  <si>
    <t>Control</t>
  </si>
  <si>
    <t>Earth-provisioned</t>
  </si>
  <si>
    <t>Warm grove + cool perimeter insectary; Phase 2</t>
  </si>
  <si>
    <t>Scheduled manifested foods plus bridge, preference, medical and culture reserves; includes all early chicken and egg powder</t>
  </si>
  <si>
    <t>Counts toward EP calorie share whenever consumed</t>
  </si>
  <si>
    <t>Manifest row, lot, shelf life, packaging, allergens, storage condition and calories</t>
  </si>
  <si>
    <t>MA</t>
  </si>
  <si>
    <t>Target/non-target effects, resistance, habitat fate, residue decay and crop-yield data</t>
  </si>
  <si>
    <t>Mars annual crop</t>
  </si>
  <si>
    <t>Grains, roots, pulses, oilseeds, vegetables, annual herbs/fruit</t>
  </si>
  <si>
    <t>Mars calorie share</t>
  </si>
  <si>
    <t>Crop batch, water, nutrients, harvest</t>
  </si>
  <si>
    <t>MP</t>
  </si>
  <si>
    <t>Application timing, beneficial insects, inhalation/skin exposure, aquatic cells and food-withdrawal intervals</t>
  </si>
  <si>
    <t>Mars perennial / forest</t>
  </si>
  <si>
    <t>Berries, orchard/shrub/perennial harvest</t>
  </si>
  <si>
    <t>Plant identity, maturity, harvest</t>
  </si>
  <si>
    <t>TREE-01 Moringa oleifera</t>
  </si>
  <si>
    <t>MF</t>
  </si>
  <si>
    <t>Mars fungus / ferment</t>
  </si>
  <si>
    <t>Mushrooms, mycoprotein, yeast, miso, tempeh, cultured foods</t>
  </si>
  <si>
    <t>Feedstock-adjusted Mars/EP source</t>
  </si>
  <si>
    <t>Ayurvedic, African and South Asian multipurpose tree systems</t>
  </si>
  <si>
    <t>Culture identity, pH, contamination, feedstock</t>
  </si>
  <si>
    <t>AQ</t>
  </si>
  <si>
    <t>Mars aquaculture / insect</t>
  </si>
  <si>
    <t>Micronutrient, protein, inflammatory, glucose and water-treatment research</t>
  </si>
  <si>
    <t>Fish, algae, aquatic plant/insect modules</t>
  </si>
  <si>
    <t>Mars calorie share if locally produced</t>
  </si>
  <si>
    <t>Feed source, water quality, biosecurity</t>
  </si>
  <si>
    <t>AD</t>
  </si>
  <si>
    <t>Mars animal / dairy / egg</t>
  </si>
  <si>
    <t>Later-phase animal products only after species-specific production validation</t>
  </si>
  <si>
    <t>Leaf, immature pod, flower, seed and root in segregated streams</t>
  </si>
  <si>
    <t>Mars calorie share only after local production release; no baseline chicken or egg is AD</t>
  </si>
  <si>
    <t>Feed, welfare, reproduction, veterinary, processing, biosecurity, manure and continuous-output gate</t>
  </si>
  <si>
    <t>RM</t>
  </si>
  <si>
    <t>Recovered mineral input</t>
  </si>
  <si>
    <t>Treated water, analytically released salts/minerals</t>
  </si>
  <si>
    <t>Normally zero calories</t>
  </si>
  <si>
    <t>Food/pharma release; raw regolith never enters food</t>
  </si>
  <si>
    <t>Cooked leaf/pod, leaf powder, seed oil; root chemistry kept separate</t>
  </si>
  <si>
    <t>Dry/mill/press → protein and isothiocyanate fractionation; seed-protein coagulation trials</t>
  </si>
  <si>
    <t>Glucomoringin/moringin, quercetin, chlorogenic acid, tocopherols and cationic seed proteins; nutrition plus water-coagulation program</t>
  </si>
  <si>
    <t>References</t>
  </si>
  <si>
    <t>Fast coppice canopy, shade, root structure, pollinator resource and high leaf turnover</t>
  </si>
  <si>
    <t>Leaf/food, seed oil, animal browse after assay, coagulant protein, wood and biomass</t>
  </si>
  <si>
    <t>Warm central grove; Phase 1-2</t>
  </si>
  <si>
    <t>ID</t>
  </si>
  <si>
    <t>Leaf nutrient density, seed-coagulation performance, feed value and stress chemistry</t>
  </si>
  <si>
    <t>Use in workbook</t>
  </si>
  <si>
    <t>URL</t>
  </si>
  <si>
    <t>Access note</t>
  </si>
  <si>
    <t>R1</t>
  </si>
  <si>
    <t>Root/bark and edible leaf/seed streams remain separate; thyroid, glucose and water-treatment residues are measured</t>
  </si>
  <si>
    <t>NASA-STD-3001 Vol. 2, Revision F</t>
  </si>
  <si>
    <t>EER, EVA calories, vitamin D, acceptability and heated beverage/food rationale</t>
  </si>
  <si>
    <t>Current NASA standard available July 2026</t>
  </si>
  <si>
    <t>TREE-02 Carob + mesquite/Prosopis</t>
  </si>
  <si>
    <t>R2</t>
  </si>
  <si>
    <t>JSC 67378 Nutritional Requirements for Exploration Missions</t>
  </si>
  <si>
    <t>Protein range, activity factor, exploration nutrition</t>
  </si>
  <si>
    <t>NASA technical report</t>
  </si>
  <si>
    <t>Mediterranean and Indigenous American dryland food/forest systems</t>
  </si>
  <si>
    <t>R3</t>
  </si>
  <si>
    <t>NASA Human Adaptation to Spaceflight</t>
  </si>
  <si>
    <t>Fluid/electrolyte physiology and countermeasure context</t>
  </si>
  <si>
    <t>Low-water carbohydrate/protein security, gut-fermentation and anti-diarrheal/tannin research</t>
  </si>
  <si>
    <t>https://www.nasa.gov/wp-content/uploads/2024/08/human-adaptation-2021-final-b.pdf</t>
  </si>
  <si>
    <t>NASA evidence base</t>
  </si>
  <si>
    <t>R4</t>
  </si>
  <si>
    <t>NASA astronaut food acceptability research</t>
  </si>
  <si>
    <t>Pod, seed, gum, leaf and wood</t>
  </si>
  <si>
    <t>Variety, texture, flavor, cultural fit and intake</t>
  </si>
  <si>
    <t>Pod flour/syrup, roasted drink, mesquite meal, gum-thickened foods and feed</t>
  </si>
  <si>
    <t>R5</t>
  </si>
  <si>
    <t>USDA FoodData Central</t>
  </si>
  <si>
    <t>Ingredient and recipe nutrient verification</t>
  </si>
  <si>
    <t>https://fdc.nal.usda.gov/</t>
  </si>
  <si>
    <t>Mill/roast → gum/protein/sugar/tannin fractionation → ferment and material trials</t>
  </si>
  <si>
    <t>Public-domain composition database</t>
  </si>
  <si>
    <t>R6</t>
  </si>
  <si>
    <t>WHO oral rehydration salts</t>
  </si>
  <si>
    <t>Locust-bean galactomannan, pinitol and tannins; Prosopis protein, starch, polyphenols and galactomannans; food-texture and metabolic program</t>
  </si>
  <si>
    <t>Medical ORS principles for diarrheal dehydration</t>
  </si>
  <si>
    <t>https://www.who.int/publications/i/item/WHO-FCH-CAH-06.1</t>
  </si>
  <si>
    <t>Clinical protocol source</t>
  </si>
  <si>
    <t>Dry-forest canopy; Prosopis nitrogen fixation, deep roots, shade, litter and wind protection</t>
  </si>
  <si>
    <t>R7</t>
  </si>
  <si>
    <t>NCCIH ginger</t>
  </si>
  <si>
    <t>Ginger usefulness, safety and interaction context</t>
  </si>
  <si>
    <t>Human food, fodder pods, gums, binders, wood, charcoal and fungal substrate</t>
  </si>
  <si>
    <t>https://www.nccih.nih.gov/health/ginger</t>
  </si>
  <si>
    <t>Official NIH source</t>
  </si>
  <si>
    <t>R8</t>
  </si>
  <si>
    <t>Dry central/perimeter grove; Phase 2-3</t>
  </si>
  <si>
    <t>NCCIH peppermint</t>
  </si>
  <si>
    <t>Peppermint digestive-use context</t>
  </si>
  <si>
    <t>https://www.nccih.nih.gov/health/peppermint-oil</t>
  </si>
  <si>
    <t>Water productivity, N fixation, pod chemistry, feed conversion and texture-function data</t>
  </si>
  <si>
    <t>R9</t>
  </si>
  <si>
    <t>NCCIH licorice</t>
  </si>
  <si>
    <t>Licorice safety, blood-pressure, potassium, cardiac/renal cautions</t>
  </si>
  <si>
    <t>https://www.nccih.nih.gov/health/licorice-root</t>
  </si>
  <si>
    <t>Thorns, invasive growth, pod sugar, tannins and mycotoxin control in stored meal</t>
  </si>
  <si>
    <t>R10</t>
  </si>
  <si>
    <t>NCCIH herb-drug interactions</t>
  </si>
  <si>
    <t>Materia-medica governance</t>
  </si>
  <si>
    <t>FIBER-03 Cannabis chemotype portfolio</t>
  </si>
  <si>
    <t>https://www.nccih.nih.gov/health/tips/tips-how-herbs-can-interact-with-medicines</t>
  </si>
  <si>
    <t>R11</t>
  </si>
  <si>
    <t>Central/South Asian, Himalayan and global food-fiber-medicine systems</t>
  </si>
  <si>
    <t>SPAM Less Sodium product page</t>
  </si>
  <si>
    <t>Processed-meat ingredient/product reference</t>
  </si>
  <si>
    <t>https://www.spam.com/varieties/spam-less-sodium</t>
  </si>
  <si>
    <t>Verify final manifested lot label</t>
  </si>
  <si>
    <t>Pain, nausea, appetite, sleep, seizure and inflammatory research plus fiber/oil independence</t>
  </si>
  <si>
    <t>R12</t>
  </si>
  <si>
    <t>Mars_Food_Plan_14-Sol_REVISED(1).pdf</t>
  </si>
  <si>
    <t>Flower/leaf in medicinal stream; seed, oil, bast and hurd in industrial stream</t>
  </si>
  <si>
    <t>Alexa Der baseline menu, source codes, macros, preparation and carry-forward routes</t>
  </si>
  <si>
    <t>Attached source PDF</t>
  </si>
  <si>
    <t>Pages 17-32 used for extraction</t>
  </si>
  <si>
    <t>Seed food/oil; defined cannabinoid preparations; fiber products</t>
  </si>
  <si>
    <t>R13</t>
  </si>
  <si>
    <t>NIH ODS Iron</t>
  </si>
  <si>
    <t>Adult, menstruation, pregnancy and lactation iron reference values; bioavailability and status interpretation</t>
  </si>
  <si>
    <t>https://ods.od.nih.gov/factsheets/Iron-HealthProfessional/</t>
  </si>
  <si>
    <t>Chemotype-separated cultivation → resin extraction/decarboxylation → cannabinoid/terpene fractionation; rett/decorticate fiber</t>
  </si>
  <si>
    <t>R14</t>
  </si>
  <si>
    <t>NIH ODS Calcium</t>
  </si>
  <si>
    <t>THC, CBD, CBG, acidic precursors and terpenes; seed fatty acids/protein; pain-neurobehavioral and materials program</t>
  </si>
  <si>
    <t>Age- and sex-linked adult calcium reference values</t>
  </si>
  <si>
    <t>https://ods.od.nih.gov/factsheets/Calcium-HealthProfessional/</t>
  </si>
  <si>
    <t>Fast annual canopy, root biomass, rotation and high carbon/fiber yield</t>
  </si>
  <si>
    <t>R15</t>
  </si>
  <si>
    <t>NIH ODS Folate</t>
  </si>
  <si>
    <t>Adult, pregnancy and lactation folate reference values</t>
  </si>
  <si>
    <t>Food seed/oil, cloth, rope, paper, hurd composite, bedding and medicinal resin</t>
  </si>
  <si>
    <t>https://ods.od.nih.gov/factsheets/Folate-HealthProfessional/</t>
  </si>
  <si>
    <t>Secure medicinal + separate industrial upper terraces; Phase 1-2</t>
  </si>
  <si>
    <t>R16</t>
  </si>
  <si>
    <t>NIH ODS Vitamin B12</t>
  </si>
  <si>
    <t>Adult, pregnancy and lactation B12 reference values</t>
  </si>
  <si>
    <t>https://ods.od.nih.gov/factsheets/VitaminB12-HealthProfessional/</t>
  </si>
  <si>
    <t>Chemotype stability under Mars light/radiation, dose-response, fiber strength, oil and biomass data</t>
  </si>
  <si>
    <t>R17</t>
  </si>
  <si>
    <t>NIH ODS Magnesium</t>
  </si>
  <si>
    <t>Cognition/readiness, pregnancy, interactions, smoke-free routes, pollen and medicinal/industrial stream identity</t>
  </si>
  <si>
    <t>Age-, sex- and pregnancy-linked magnesium reference values</t>
  </si>
  <si>
    <t>https://ods.od.nih.gov/factsheets/Magnesium-HealthProfessional/</t>
  </si>
  <si>
    <t>R18</t>
  </si>
  <si>
    <t>NIH ODS Zinc</t>
  </si>
  <si>
    <t>FERMENT-01 Hops</t>
  </si>
  <si>
    <t>Adult, pregnancy and lactation zinc reference values</t>
  </si>
  <si>
    <t>Eurasian brewing, food-preservation and medicinal traditions</t>
  </si>
  <si>
    <t>https://ods.od.nih.gov/factsheets/Zinc-HealthProfessional/</t>
  </si>
  <si>
    <t>R19</t>
  </si>
  <si>
    <t>Sleep, appetite, antimicrobial, estrogen-receptor and fermentation-preservation research</t>
  </si>
  <si>
    <t>National Academies / NCBI pregnancy energy table</t>
  </si>
  <si>
    <t>Trimester-specific additions of 0, 340 and 452 kcal/day</t>
  </si>
  <si>
    <t>Cone, leaf and vine</t>
  </si>
  <si>
    <t>National Academies reference hosted by NIH</t>
  </si>
  <si>
    <t>R20</t>
  </si>
  <si>
    <t>CDC maternal diet and breastfeeding</t>
  </si>
  <si>
    <t>Bitters, low/no-alcohol fermented drinks, bread cultures and culinary seasoning</t>
  </si>
  <si>
    <t>Lactation energy addition range of 330-400 kcal/day</t>
  </si>
  <si>
    <t>Official CDC source</t>
  </si>
  <si>
    <t>Dry/kiln → supercritical or ethanol extraction → bitter-acid and prenylflavonoid fractionation</t>
  </si>
  <si>
    <t>R21</t>
  </si>
  <si>
    <t>NASA Facts: Space Food and Nutrition</t>
  </si>
  <si>
    <t>Earth-prepared rehydratable, thermostabilized, irradiated and natural-form food precedents; powdered beverages and rehydratable egg dishes</t>
  </si>
  <si>
    <t>Xanthohumol, 8-prenylnaringenin, humulones and lupulones; microbial, sleep and fermentation program</t>
  </si>
  <si>
    <t>https://www.nasa.gov/wp-content/uploads/2016/07/71426main_fs-2002-10-079-jsc.pdf</t>
  </si>
  <si>
    <t>Official NASA source</t>
  </si>
  <si>
    <t>R22</t>
  </si>
  <si>
    <t>Rapid perennial vine provides vertical shade, trellis cooling and seasonal biomass</t>
  </si>
  <si>
    <t>USDA FSIS Egg Products and Food Safety</t>
  </si>
  <si>
    <t>Pasteurized dried egg handling and cool, dry unopened storage</t>
  </si>
  <si>
    <t>https://www.fsis.usda.gov/food-safety/safe-food-handling-and-preparation/eggs/egg-products-and-food-safety</t>
  </si>
  <si>
    <t>Fermentation input, fiber/paper, vine biomass and spent-cone fungal substrate</t>
  </si>
  <si>
    <t>Official USDA source</t>
  </si>
  <si>
    <t>R23</t>
  </si>
  <si>
    <t>Middle vertical trellis; Phase 2</t>
  </si>
  <si>
    <t>WHO Global Traditional Medicine Strategy 2025-2034</t>
  </si>
  <si>
    <t>Treats traditional medicine, Indigenous knowledges, sustainability, innovation and research as health-system inputs rather than ornamental cultural material</t>
  </si>
  <si>
    <t>https://www.who.int/publications/i/item/9789240113176</t>
  </si>
  <si>
    <t>Official WHO strategy; long-use knowledge informs the RAMS discovery map</t>
  </si>
  <si>
    <t>Light/temperature versus cone yield and chemistry; ferment stability, sleep and sensory data</t>
  </si>
  <si>
    <t>R24</t>
  </si>
  <si>
    <t>NASA GeneLab</t>
  </si>
  <si>
    <t>Estrogenic chemistry, sedation, medication interactions and alcohol-production policy are product-level variables</t>
  </si>
  <si>
    <t>Open multi-omics precedent for human, animal, plant and microbial space-biology data; model for linking Martian cultivation conditions to chemistry and health response</t>
  </si>
  <si>
    <t>https://www.nasa.gov/centers-and-facilities/ames/what-is-nasas-genelab/</t>
  </si>
  <si>
    <t>R25</t>
  </si>
  <si>
    <t>OIL-01 Camelina + safflower</t>
  </si>
  <si>
    <t>NASA Open Science Data Repository</t>
  </si>
  <si>
    <t>Standardized genomics, transcriptomics, proteomics, metabolomics and environmental metadata architecture for space biology</t>
  </si>
  <si>
    <t>https://science.nasa.gov/biological-physical/data/osdr/</t>
  </si>
  <si>
    <t>Eurasian cold-dry and global arid oilseed systems</t>
  </si>
  <si>
    <t>R26</t>
  </si>
  <si>
    <t>NCI review: natural products as drug leads</t>
  </si>
  <si>
    <t>Historical and technical precedent for organisms and traditional-use leads becoming isolated compounds, analogues and manufactured drugs, including quinine from Cinchona bark and penicillin from Penicillium fungus</t>
  </si>
  <si>
    <t>https://pmc.ncbi.nlm.nih.gov/articles/PMC3672862/</t>
  </si>
  <si>
    <t>Essential-fatty-acid, skin barrier, energy density and antioxidant-lipid stability</t>
  </si>
  <si>
    <t>Peer-reviewed NCI authors; used to define the discovery/manufacturing ladder</t>
  </si>
  <si>
    <t>R27</t>
  </si>
  <si>
    <t>NASA partial-gravity human research review</t>
  </si>
  <si>
    <t>Mars gravity is a distinct physiological regime rather than a proven safe midpoint; supports explicit 0.38/0.6/1 g experimentation in the musculoskeletal and fluid systems</t>
  </si>
  <si>
    <t>https://ntrs.nasa.gov/api/citations/20230006053/downloads/NASA-TM-20230006053.pdf</t>
  </si>
  <si>
    <t>Seed, oil, meal and flower</t>
  </si>
  <si>
    <t>Official NASA technical memorandum</t>
  </si>
  <si>
    <t>R28</t>
  </si>
  <si>
    <t>NASA human health and performance for Mars missions</t>
  </si>
  <si>
    <t>Long-duration Mars risks include fluid shifts, bone/calcium loss, renal-stone propensity and interacting health constraints that the food/plant system must instrument</t>
  </si>
  <si>
    <t>https://ntrs.nasa.gov/api/citations/20200003010/downloads/20200003010.pdf</t>
  </si>
  <si>
    <t>Official NASA technical report</t>
  </si>
  <si>
    <t>Cooking oil, dressings, spreads, protein meal and edible flowers</t>
  </si>
  <si>
    <t>R29</t>
  </si>
  <si>
    <t>NASA Space Biology Plant Biology</t>
  </si>
  <si>
    <t>Plant development, metabolism, radiation/gravity response, plant–microbe interaction and nutritional composition are spaceflight research variables</t>
  </si>
  <si>
    <t>https://science.nasa.gov/biological-physical/focus-areas/plant-biology/</t>
  </si>
  <si>
    <t>Official NASA research program page</t>
  </si>
  <si>
    <t>Press → oil refinement → tocopherol/sterol recovery → protein-meal and oleochemical trials</t>
  </si>
  <si>
    <t>R30</t>
  </si>
  <si>
    <t>NASA plant–microbe interaction white paper</t>
  </si>
  <si>
    <t>Supports omics, hyperspectral phenotyping, microbiome engineering, closed-habitat monitoring and AI-assisted plant-health research</t>
  </si>
  <si>
    <t>https://science.nasa.gov/wp-content/uploads/2023/05/211_2507572f789540e12d0f19fd6f83288e_LarkinEmerickM.pdf</t>
  </si>
  <si>
    <t>NASA-hosted scientific white paper</t>
  </si>
  <si>
    <t>Alpha-linolenic acid, oleic/linoleic acid, tocopherols and phytosterols; membrane-lipid and shelf-stability program</t>
  </si>
  <si>
    <t>R31</t>
  </si>
  <si>
    <t>NIH PubChem</t>
  </si>
  <si>
    <t>Named molecules and chemical identity cross-checking for the living chemical bank; final candidate dossiers should link each purified target to compound-level records</t>
  </si>
  <si>
    <t>Short-cycle drought/cold-tolerant oilseeds; pollinator windows and rotation diversity</t>
  </si>
  <si>
    <t>https://pubchem.ncbi.nlm.nih.gov/</t>
  </si>
  <si>
    <t>Official NIH chemical database</t>
  </si>
  <si>
    <t>R32</t>
  </si>
  <si>
    <t>Edible oil, protein meal/fodder after assay, soap, lubricant and polymer feedstock</t>
  </si>
  <si>
    <t>Kew Plants of the World Online</t>
  </si>
  <si>
    <t>Accepted names, distributions and botanical identity support for authenticated accessions and DNA-vouchered common-name resolution</t>
  </si>
  <si>
    <t>https://powo.science.kew.org/</t>
  </si>
  <si>
    <t>Authoritative botanical database</t>
  </si>
  <si>
    <t>Cool-dry upper production terrace; Phase 1</t>
  </si>
  <si>
    <t>Water/energy per oil calorie, oxidation, fatty-acid profile, feed value and material chemistry</t>
  </si>
  <si>
    <t>Allergy, rancidity, meal antinutrients and process-solvent recovery</t>
  </si>
  <si>
    <t>WETLAND-02 Bacopa monnieri</t>
  </si>
  <si>
    <t>Ayurvedic wetland medicine</t>
  </si>
  <si>
    <t>Cognition, memory, stress, neuroinflammation and wetland-water quality research</t>
  </si>
  <si>
    <t>Leaf/aerial mat</t>
  </si>
  <si>
    <t>Cooked herb/chutney/infusion or standardized extract</t>
  </si>
  <si>
    <t>Wetland harvest → wash/assay → aqueous/ethanol extraction → bacoside fractionation</t>
  </si>
  <si>
    <t>Bacosides A/B and dammarane saponins; cognition, neural-plasticity and stress program</t>
  </si>
  <si>
    <t>Low mat oxygenates/armors wet edges, captures nutrients and provides a distinct wetland microbial niche</t>
  </si>
  <si>
    <t>Edible/medicinal green only from released clean-water cells; excess biomass to compost after assay</t>
  </si>
  <si>
    <t>Clean-water wetland edge; Phase 1</t>
  </si>
  <si>
    <t>Cognition and stress data linked to water chemistry, gravity, microbiome and bacoside yield</t>
  </si>
  <si>
    <t>Treatment-cell and food-cell biomass remain separate; thyroid, GI and drug effects are logged</t>
  </si>
  <si>
    <t>VASC-01 Salvia miltiorrhiza + Ginkgo</t>
  </si>
  <si>
    <t>TCM / East Asian vascular medicine and tree systems</t>
  </si>
  <si>
    <t>Cardiovascular, microcirculatory, cognitive and radiation-vascular injury research</t>
  </si>
  <si>
    <t>Danshen root; Ginkgo leaf/seed in separately processed streams</t>
  </si>
  <si>
    <t>Danshen decoction/extract research; carefully processed Ginkgo seed as limited food research; leaf extract</t>
  </si>
  <si>
    <t>Root/leaf extraction → diterpene, phenolic-acid and terpene-lactone fractionation → vascular assays</t>
  </si>
  <si>
    <t>Tanshinone IIA and salvianolic acid B; ginkgolides, bilobalide and flavonol glycosides; vascular/neuroprotective program</t>
  </si>
  <si>
    <t>Deep-root medicinal crop plus long-lived canopy tree, litter and seasonal shade</t>
  </si>
  <si>
    <t>Ginkgo wood/litter after assay; root/leaf residues to secure extraction loop</t>
  </si>
  <si>
    <t>Middle root terrace + central grove; Phase 2-3</t>
  </si>
  <si>
    <t>Radiation/gravity vascular markers, chemistry, blood-flow and cognition data</t>
  </si>
  <si>
    <t>Bleeding/anticoagulants, seed toxins/allergens and standardized-extract identity</t>
  </si>
  <si>
    <t>IMMUNE-01 Echinacea + Andrographis</t>
  </si>
  <si>
    <t>Indigenous North American and Ayurvedic/Asian immune traditions</t>
  </si>
  <si>
    <t>Respiratory infection, immune signaling, fever and closed-habitat outbreak research</t>
  </si>
  <si>
    <t>Echinacea root/aerial parts; Andrographis aerial parts</t>
  </si>
  <si>
    <t>Bitters, decoction and controlled extract; food use remains preparation-specific</t>
  </si>
  <si>
    <t>Dry/extract → alkamide, caffeic-acid and diterpene-lactone fractionation → microbial/immune assays</t>
  </si>
  <si>
    <t>Echinacea alkamides, cichoric acid and echinacoside; andrographolide and neoandrographolide; respiratory/immune program</t>
  </si>
  <si>
    <t>Echinacea provides deep roots and pollinator flowers; Andrographis is a fast warm annual</t>
  </si>
  <si>
    <t>Pollinator habitat and biomass; residues to compost only after chemistry release</t>
  </si>
  <si>
    <t>Cool pollinator strip + warm medicinal bed; Phase 1-2</t>
  </si>
  <si>
    <t>Outbreak strain, immune response and symptom trajectory linked to accession, preparation and molecule profile</t>
  </si>
  <si>
    <t>Allergy/autoimmune state, liver signals, pregnancy, medicines and preparation duration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</si>
</sst>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
  </numFmts>
  <fonts count="17">
    <font>
      <sz val="11.0"/>
      <color rgb="FF000000"/>
      <name val="Carlito"/>
      <scheme val="minor"/>
    </font>
    <font>
      <b/>
      <sz val="18.0"/>
      <color rgb="FFFFFFFF"/>
      <name val="Arial"/>
    </font>
    <font>
      <i/>
      <sz val="10.0"/>
      <color rgb="FF17313A"/>
      <name val="Arial"/>
    </font>
    <font>
      <b/>
      <sz val="12.0"/>
      <color rgb="FF17313A"/>
      <name val="Arial"/>
    </font>
    <font/>
    <font>
      <b/>
      <sz val="10.0"/>
      <color rgb="FFA65E43"/>
      <name val="Arial"/>
    </font>
    <font>
      <sz val="10.0"/>
      <color rgb="FF17313A"/>
      <name val="Arial"/>
    </font>
    <font>
      <i/>
      <color rgb="FF17313A"/>
      <name val="Arial"/>
    </font>
    <font>
      <b/>
      <sz val="10.0"/>
      <color rgb="FFFFFFFF"/>
      <name val="Arial"/>
    </font>
    <font>
      <sz val="11.0"/>
      <color rgb="FF17313A"/>
      <name val="Arial"/>
    </font>
    <font>
      <b/>
      <color rgb="FFFFFFFF"/>
      <name val="Arial"/>
    </font>
    <font>
      <b/>
      <sz val="10.0"/>
      <color rgb="FF2F6E6A"/>
      <name val="Arial"/>
    </font>
    <font>
      <sz val="11.0"/>
      <color theme="1"/>
      <name val="Carlito"/>
    </font>
    <font>
      <color rgb="FF17313A"/>
      <name val="Arial"/>
    </font>
    <font>
      <b/>
      <sz val="10.0"/>
      <color rgb="FF17313A"/>
      <name val="Arial"/>
    </font>
    <font>
      <b/>
      <color rgb="FF17313A"/>
      <name val="Arial"/>
    </font>
    <font>
      <b/>
      <sz val="11.0"/>
      <color rgb="FF17313A"/>
      <name val="Arial"/>
    </font>
  </fonts>
  <fills count="16">
    <fill>
      <patternFill patternType="none"/>
    </fill>
    <fill>
      <patternFill patternType="lightGray"/>
    </fill>
    <fill>
      <patternFill patternType="solid">
        <fgColor rgb="FF17313A"/>
        <bgColor rgb="FF17313A"/>
      </patternFill>
    </fill>
    <fill>
      <patternFill patternType="solid">
        <fgColor rgb="FFE4F0EF"/>
        <bgColor rgb="FFE4F0EF"/>
      </patternFill>
    </fill>
    <fill>
      <patternFill patternType="solid">
        <fgColor rgb="FFF4EDD9"/>
        <bgColor rgb="FFF4EDD9"/>
      </patternFill>
    </fill>
    <fill>
      <patternFill patternType="solid">
        <fgColor rgb="FFF5F0E5"/>
        <bgColor rgb="FFF5F0E5"/>
      </patternFill>
    </fill>
    <fill>
      <patternFill patternType="solid">
        <fgColor rgb="FFF4E7E1"/>
        <bgColor rgb="FFF4E7E1"/>
      </patternFill>
    </fill>
    <fill>
      <patternFill patternType="solid">
        <fgColor rgb="FF2F6E6A"/>
        <bgColor rgb="FF2F6E6A"/>
      </patternFill>
    </fill>
    <fill>
      <patternFill patternType="solid">
        <fgColor rgb="FFE8F0E5"/>
        <bgColor rgb="FFE8F0E5"/>
      </patternFill>
    </fill>
    <fill>
      <patternFill patternType="solid">
        <fgColor rgb="FFC1E4F5"/>
        <bgColor rgb="FFC1E4F5"/>
      </patternFill>
    </fill>
    <fill>
      <patternFill patternType="solid">
        <fgColor rgb="FFF1F8F7"/>
        <bgColor rgb="FFF1F8F7"/>
      </patternFill>
    </fill>
    <fill>
      <patternFill patternType="solid">
        <fgColor rgb="FFFAF6EA"/>
        <bgColor rgb="FFFAF6EA"/>
      </patternFill>
    </fill>
    <fill>
      <patternFill patternType="solid">
        <fgColor rgb="FFF8EEEA"/>
        <bgColor rgb="FFF8EEEA"/>
      </patternFill>
    </fill>
    <fill>
      <patternFill patternType="solid">
        <fgColor rgb="FFF4F1E6"/>
        <bgColor rgb="FFF4F1E6"/>
      </patternFill>
    </fill>
    <fill>
      <patternFill patternType="solid">
        <fgColor rgb="FFFFF4BF"/>
        <bgColor rgb="FFFFF4BF"/>
      </patternFill>
    </fill>
    <fill>
      <patternFill patternType="solid">
        <fgColor rgb="FFFFFFFF"/>
        <bgColor rgb="FFFFFFFF"/>
      </patternFill>
    </fill>
  </fills>
  <borders count="45">
    <border/>
    <border>
      <bottom style="medium">
        <color rgb="FF718B68"/>
      </bottom>
    </border>
    <border>
      <bottom style="thin">
        <color rgb="FFCBD5D6"/>
      </bottom>
    </border>
    <border>
      <left style="thin">
        <color rgb="FF17313A"/>
      </left>
      <top style="thin">
        <color rgb="FF17313A"/>
      </top>
      <bottom style="thin">
        <color rgb="FF17313A"/>
      </bottom>
    </border>
    <border>
      <left style="thin">
        <color rgb="FFA65E43"/>
      </left>
      <top style="thin">
        <color rgb="FFA65E43"/>
      </top>
    </border>
    <border>
      <left style="thin">
        <color rgb="FF17313A"/>
      </left>
      <right style="thin">
        <color rgb="FF000000"/>
      </right>
      <top style="thin">
        <color rgb="FF17313A"/>
      </top>
      <bottom style="thin">
        <color rgb="FF17313A"/>
      </bottom>
    </border>
    <border>
      <top style="thin">
        <color rgb="FF17313A"/>
      </top>
      <bottom style="thin">
        <color rgb="FF17313A"/>
      </bottom>
    </border>
    <border>
      <top style="thin">
        <color rgb="FFA65E43"/>
      </top>
    </border>
    <border>
      <right style="thin">
        <color rgb="FFA65E43"/>
      </right>
      <top style="thin">
        <color rgb="FFA65E43"/>
      </top>
    </border>
    <border>
      <left style="thin">
        <color rgb="FF000000"/>
      </left>
      <right style="thin">
        <color rgb="FF000000"/>
      </right>
      <top style="thin">
        <color rgb="FF17313A"/>
      </top>
      <bottom style="thin">
        <color rgb="FF17313A"/>
      </bottom>
    </border>
    <border>
      <left style="thin">
        <color rgb="FFA65E43"/>
      </left>
    </border>
    <border>
      <right style="thin">
        <color rgb="FFA65E43"/>
      </right>
    </border>
    <border>
      <left style="thin">
        <color rgb="FFA65E43"/>
      </left>
      <bottom style="thin">
        <color rgb="FFA65E43"/>
      </bottom>
    </border>
    <border>
      <bottom style="thin">
        <color rgb="FFA65E43"/>
      </bottom>
    </border>
    <border>
      <right style="thin">
        <color rgb="FFA65E43"/>
      </right>
      <bottom style="thin">
        <color rgb="FFA65E43"/>
      </bottom>
    </border>
    <border>
      <right style="thin">
        <color rgb="FF17313A"/>
      </right>
      <top style="thin">
        <color rgb="FF17313A"/>
      </top>
      <bottom style="thin">
        <color rgb="FF17313A"/>
      </bottom>
    </border>
    <border>
      <left style="thin">
        <color rgb="FF000000"/>
      </left>
      <right style="thin">
        <color rgb="FF17313A"/>
      </right>
      <top style="thin">
        <color rgb="FF17313A"/>
      </top>
      <bottom style="thin">
        <color rgb="FF17313A"/>
      </bottom>
    </border>
    <border>
      <left style="thin">
        <color rgb="FF000000"/>
      </left>
      <right style="thin">
        <color rgb="FFD9D9D9"/>
      </right>
      <top style="thin">
        <color rgb="FFD9D9D9"/>
      </top>
      <bottom style="thin">
        <color rgb="FFCBD5D6"/>
      </bottom>
    </border>
    <border>
      <left style="thin">
        <color rgb="FFD9D9D9"/>
      </left>
      <right style="thin">
        <color rgb="FFD9D9D9"/>
      </right>
      <top style="thin">
        <color rgb="FFD9D9D9"/>
      </top>
      <bottom style="thin">
        <color rgb="FFCBD5D6"/>
      </bottom>
    </border>
    <border>
      <top style="thin">
        <color rgb="FFCBD5D6"/>
      </top>
      <bottom style="thin">
        <color rgb="FFCBD5D6"/>
      </bottom>
    </border>
    <border>
      <left style="thin">
        <color rgb="FFD9D9D9"/>
      </left>
      <right style="thin">
        <color rgb="FF000000"/>
      </right>
      <top style="thin">
        <color rgb="FFD9D9D9"/>
      </top>
      <bottom style="thin">
        <color rgb="FFCBD5D6"/>
      </bottom>
    </border>
    <border>
      <left style="thin">
        <color rgb="FF000000"/>
      </left>
      <right style="thin">
        <color rgb="FFD9D9D9"/>
      </right>
      <top style="thin">
        <color rgb="FFCBD5D6"/>
      </top>
      <bottom style="thin">
        <color rgb="FFCBD5D6"/>
      </bottom>
    </border>
    <border>
      <left style="thin">
        <color rgb="FFD9D9D9"/>
      </left>
      <right style="thin">
        <color rgb="FFD9D9D9"/>
      </right>
      <top style="thin">
        <color rgb="FFCBD5D6"/>
      </top>
      <bottom style="thin">
        <color rgb="FFCBD5D6"/>
      </bottom>
    </border>
    <border>
      <left style="thin">
        <color rgb="FFD9D9D9"/>
      </left>
      <right style="thin">
        <color rgb="FF000000"/>
      </right>
      <top style="thin">
        <color rgb="FFCBD5D6"/>
      </top>
      <bottom style="thin">
        <color rgb="FFCBD5D6"/>
      </bottom>
    </border>
    <border>
      <top style="thin">
        <color rgb="FFCBD5D6"/>
      </top>
    </border>
    <border>
      <top style="medium">
        <color rgb="FFD2A84C"/>
      </top>
      <bottom style="double">
        <color rgb="FFD2A84C"/>
      </bottom>
    </border>
    <border>
      <left style="thin">
        <color rgb="FF2F6E6A"/>
      </left>
      <top style="thin">
        <color rgb="FF2F6E6A"/>
      </top>
    </border>
    <border>
      <top style="thin">
        <color rgb="FF2F6E6A"/>
      </top>
    </border>
    <border>
      <right style="thin">
        <color rgb="FF2F6E6A"/>
      </right>
      <top style="thin">
        <color rgb="FF2F6E6A"/>
      </top>
    </border>
    <border>
      <left style="thin">
        <color rgb="FF2F6E6A"/>
      </left>
    </border>
    <border>
      <right style="thin">
        <color rgb="FF2F6E6A"/>
      </right>
    </border>
    <border>
      <left style="thin">
        <color rgb="FF2F6E6A"/>
      </left>
      <bottom style="thin">
        <color rgb="FF2F6E6A"/>
      </bottom>
    </border>
    <border>
      <bottom style="thin">
        <color rgb="FF2F6E6A"/>
      </bottom>
    </border>
    <border>
      <right style="thin">
        <color rgb="FF2F6E6A"/>
      </right>
      <bottom style="thin">
        <color rgb="FF2F6E6A"/>
      </bottom>
    </border>
    <border>
      <left style="thin">
        <color rgb="FFD2A84C"/>
      </left>
      <top style="thin">
        <color rgb="FFD2A84C"/>
      </top>
    </border>
    <border>
      <top style="thin">
        <color rgb="FFD2A84C"/>
      </top>
    </border>
    <border>
      <right style="thin">
        <color rgb="FFD2A84C"/>
      </right>
      <top style="thin">
        <color rgb="FFD2A84C"/>
      </top>
    </border>
    <border>
      <left style="thin">
        <color rgb="FFD2A84C"/>
      </left>
    </border>
    <border>
      <right style="thin">
        <color rgb="FFD2A84C"/>
      </right>
    </border>
    <border>
      <left style="thin">
        <color rgb="FFD2A84C"/>
      </left>
      <bottom style="thin">
        <color rgb="FFD2A84C"/>
      </bottom>
    </border>
    <border>
      <bottom style="thin">
        <color rgb="FFD2A84C"/>
      </bottom>
    </border>
    <border>
      <right style="thin">
        <color rgb="FFD2A84C"/>
      </right>
      <bottom style="thin">
        <color rgb="FFD2A84C"/>
      </bottom>
    </border>
    <border>
      <left style="thin">
        <color rgb="FF000000"/>
      </left>
      <right style="thin">
        <color rgb="FFD9D9D9"/>
      </right>
      <top style="thin">
        <color rgb="FFCBD5D6"/>
      </top>
      <bottom style="thin">
        <color rgb="FF000000"/>
      </bottom>
    </border>
    <border>
      <left style="thin">
        <color rgb="FFD9D9D9"/>
      </left>
      <right style="thin">
        <color rgb="FFD9D9D9"/>
      </right>
      <top style="thin">
        <color rgb="FFCBD5D6"/>
      </top>
      <bottom style="thin">
        <color rgb="FF000000"/>
      </bottom>
    </border>
    <border>
      <left style="thin">
        <color rgb="FFD9D9D9"/>
      </left>
      <right style="thin">
        <color rgb="FF000000"/>
      </right>
      <top style="thin">
        <color rgb="FFCBD5D6"/>
      </top>
      <bottom style="thin">
        <color rgb="FF000000"/>
      </bottom>
    </border>
  </borders>
  <cellStyleXfs count="1">
    <xf borderId="0" fillId="0" fontId="0" numFmtId="0" applyAlignment="1" applyFont="1"/>
  </cellStyleXfs>
  <cellXfs count="143">
    <xf borderId="0" fillId="0" fontId="0" numFmtId="0" xfId="0" applyAlignment="1" applyFont="1">
      <alignment readingOrder="0" shrinkToFit="0" vertical="bottom" wrapText="0"/>
    </xf>
    <xf borderId="0" fillId="2" fontId="1" numFmtId="0" xfId="0" applyAlignment="1" applyFill="1" applyFont="1">
      <alignment vertical="center"/>
    </xf>
    <xf borderId="0" fillId="3" fontId="2" numFmtId="0" xfId="0" applyAlignment="1" applyFill="1" applyFont="1">
      <alignment readingOrder="0" shrinkToFit="0" vertical="center" wrapText="1"/>
    </xf>
    <xf borderId="1" fillId="4" fontId="3" numFmtId="0" xfId="0" applyBorder="1" applyFill="1" applyFont="1"/>
    <xf borderId="1" fillId="0" fontId="4" numFmtId="0" xfId="0" applyBorder="1" applyFont="1"/>
    <xf borderId="2" fillId="5" fontId="5" numFmtId="0" xfId="0" applyAlignment="1" applyBorder="1" applyFill="1" applyFont="1">
      <alignment shrinkToFit="0" wrapText="1"/>
    </xf>
    <xf borderId="2" fillId="5" fontId="6" numFmtId="0" xfId="0" applyAlignment="1" applyBorder="1" applyFont="1">
      <alignment shrinkToFit="0" wrapText="1"/>
    </xf>
    <xf borderId="2" fillId="0" fontId="4" numFmtId="0" xfId="0" applyBorder="1" applyFont="1"/>
    <xf borderId="2" fillId="3" fontId="5" numFmtId="0" xfId="0" applyAlignment="1" applyBorder="1" applyFont="1">
      <alignment shrinkToFit="0" wrapText="1"/>
    </xf>
    <xf borderId="2" fillId="3" fontId="6" numFmtId="0" xfId="0" applyAlignment="1" applyBorder="1" applyFont="1">
      <alignment shrinkToFit="0" wrapText="1"/>
    </xf>
    <xf borderId="0" fillId="2" fontId="1" numFmtId="0" xfId="0" applyAlignment="1" applyFont="1">
      <alignment readingOrder="0"/>
    </xf>
    <xf borderId="0" fillId="3" fontId="2" numFmtId="0" xfId="0" applyAlignment="1" applyFont="1">
      <alignment shrinkToFit="0" vertical="center" wrapText="1"/>
    </xf>
    <xf borderId="0" fillId="3" fontId="7" numFmtId="0" xfId="0" applyAlignment="1" applyFont="1">
      <alignment shrinkToFit="0" wrapText="1"/>
    </xf>
    <xf borderId="2" fillId="5" fontId="6" numFmtId="0" xfId="0" applyAlignment="1" applyBorder="1" applyFont="1">
      <alignment readingOrder="0" shrinkToFit="0" wrapText="1"/>
    </xf>
    <xf borderId="1" fillId="6" fontId="3" numFmtId="0" xfId="0" applyBorder="1" applyFill="1" applyFont="1"/>
    <xf borderId="3" fillId="7" fontId="8" numFmtId="0" xfId="0" applyAlignment="1" applyBorder="1" applyFill="1" applyFont="1">
      <alignment horizontal="left" readingOrder="0" shrinkToFit="0" vertical="center" wrapText="1"/>
    </xf>
    <xf borderId="4" fillId="5" fontId="9" numFmtId="0" xfId="0" applyAlignment="1" applyBorder="1" applyFont="1">
      <alignment shrinkToFit="0" vertical="center" wrapText="1"/>
    </xf>
    <xf borderId="5" fillId="7" fontId="10" numFmtId="0" xfId="0" applyAlignment="1" applyBorder="1" applyFont="1">
      <alignment horizontal="left" readingOrder="0" shrinkToFit="0" vertical="center" wrapText="1"/>
    </xf>
    <xf borderId="6" fillId="7" fontId="8" numFmtId="0" xfId="0" applyAlignment="1" applyBorder="1" applyFont="1">
      <alignment horizontal="left" readingOrder="0" shrinkToFit="0" vertical="center" wrapText="1"/>
    </xf>
    <xf borderId="7" fillId="0" fontId="4" numFmtId="0" xfId="0" applyBorder="1" applyFont="1"/>
    <xf borderId="8" fillId="0" fontId="4" numFmtId="0" xfId="0" applyBorder="1" applyFont="1"/>
    <xf borderId="9" fillId="7" fontId="10" numFmtId="0" xfId="0" applyAlignment="1" applyBorder="1" applyFont="1">
      <alignment horizontal="left" readingOrder="0" shrinkToFit="0" vertical="center" wrapText="1"/>
    </xf>
    <xf borderId="10" fillId="0" fontId="4" numFmtId="0" xfId="0" applyBorder="1" applyFont="1"/>
    <xf borderId="11" fillId="0" fontId="4" numFmtId="0" xfId="0" applyBorder="1" applyFont="1"/>
    <xf borderId="12" fillId="0" fontId="4" numFmtId="0" xfId="0" applyBorder="1" applyFont="1"/>
    <xf borderId="13" fillId="0" fontId="4" numFmtId="0" xfId="0" applyBorder="1" applyFont="1"/>
    <xf borderId="14" fillId="0" fontId="4" numFmtId="0" xfId="0" applyBorder="1" applyFont="1"/>
    <xf borderId="1" fillId="8" fontId="3" numFmtId="0" xfId="0" applyBorder="1" applyFill="1" applyFont="1"/>
    <xf borderId="2" fillId="0" fontId="11" numFmtId="0" xfId="0" applyAlignment="1" applyBorder="1" applyFont="1">
      <alignment shrinkToFit="0" wrapText="1"/>
    </xf>
    <xf borderId="2" fillId="0" fontId="12" numFmtId="0" xfId="0" applyAlignment="1" applyBorder="1" applyFont="1">
      <alignment shrinkToFit="0" wrapText="1"/>
    </xf>
    <xf borderId="2" fillId="0" fontId="11" numFmtId="0" xfId="0" applyAlignment="1" applyBorder="1" applyFont="1">
      <alignment readingOrder="0" shrinkToFit="0" wrapText="1"/>
    </xf>
    <xf borderId="2" fillId="0" fontId="12" numFmtId="0" xfId="0" applyAlignment="1" applyBorder="1" applyFont="1">
      <alignment readingOrder="0" shrinkToFit="0" wrapText="1"/>
    </xf>
    <xf borderId="15" fillId="7" fontId="8" numFmtId="0" xfId="0" applyAlignment="1" applyBorder="1" applyFont="1">
      <alignment horizontal="left" readingOrder="0" shrinkToFit="0" vertical="center" wrapText="1"/>
    </xf>
    <xf borderId="16" fillId="7" fontId="10" numFmtId="0" xfId="0" applyAlignment="1" applyBorder="1" applyFont="1">
      <alignment horizontal="left" readingOrder="0" shrinkToFit="0" vertical="center" wrapText="1"/>
    </xf>
    <xf borderId="2" fillId="0" fontId="6" numFmtId="0" xfId="0" applyAlignment="1" applyBorder="1" applyFont="1">
      <alignment shrinkToFit="0" vertical="top" wrapText="0"/>
    </xf>
    <xf borderId="17" fillId="9" fontId="13" numFmtId="0" xfId="0" applyAlignment="1" applyBorder="1" applyFill="1" applyFont="1">
      <alignment horizontal="right" shrinkToFit="0" vertical="top" wrapText="0"/>
    </xf>
    <xf borderId="2" fillId="0" fontId="6" numFmtId="164" xfId="0" applyAlignment="1" applyBorder="1" applyFont="1" applyNumberFormat="1">
      <alignment shrinkToFit="0" vertical="top" wrapText="0"/>
    </xf>
    <xf borderId="18" fillId="9" fontId="13" numFmtId="0" xfId="0" applyAlignment="1" applyBorder="1" applyFont="1">
      <alignment shrinkToFit="0" vertical="top" wrapText="0"/>
    </xf>
    <xf borderId="0" fillId="0" fontId="14" numFmtId="0" xfId="0" applyAlignment="1" applyFont="1">
      <alignment shrinkToFit="0" vertical="center" wrapText="1"/>
    </xf>
    <xf borderId="2" fillId="0" fontId="6" numFmtId="1" xfId="0" applyAlignment="1" applyBorder="1" applyFont="1" applyNumberFormat="1">
      <alignment shrinkToFit="0" vertical="top" wrapText="0"/>
    </xf>
    <xf borderId="18" fillId="9" fontId="13" numFmtId="164" xfId="0" applyAlignment="1" applyBorder="1" applyFont="1" applyNumberFormat="1">
      <alignment horizontal="right" shrinkToFit="0" vertical="top" wrapText="0"/>
    </xf>
    <xf borderId="2" fillId="0" fontId="6" numFmtId="0" xfId="0" applyAlignment="1" applyBorder="1" applyFont="1">
      <alignment shrinkToFit="0" vertical="top" wrapText="1"/>
    </xf>
    <xf borderId="18" fillId="9" fontId="13" numFmtId="164" xfId="0" applyAlignment="1" applyBorder="1" applyFont="1" applyNumberFormat="1">
      <alignment shrinkToFit="0" vertical="top" wrapText="1"/>
    </xf>
    <xf borderId="2" fillId="0" fontId="6" numFmtId="165" xfId="0" applyAlignment="1" applyBorder="1" applyFont="1" applyNumberFormat="1">
      <alignment shrinkToFit="0" vertical="top" wrapText="0"/>
    </xf>
    <xf borderId="18" fillId="10" fontId="13" numFmtId="1" xfId="0" applyAlignment="1" applyBorder="1" applyFill="1" applyFont="1" applyNumberFormat="1">
      <alignment shrinkToFit="0" vertical="top" wrapText="1"/>
    </xf>
    <xf borderId="19" fillId="0" fontId="6" numFmtId="0" xfId="0" applyAlignment="1" applyBorder="1" applyFont="1">
      <alignment shrinkToFit="0" vertical="top" wrapText="0"/>
    </xf>
    <xf borderId="2" fillId="0" fontId="6" numFmtId="3" xfId="0" applyAlignment="1" applyBorder="1" applyFont="1" applyNumberFormat="1">
      <alignment shrinkToFit="0" vertical="top" wrapText="0"/>
    </xf>
    <xf borderId="18" fillId="11" fontId="13" numFmtId="1" xfId="0" applyAlignment="1" applyBorder="1" applyFill="1" applyFont="1" applyNumberFormat="1">
      <alignment shrinkToFit="0" vertical="top" wrapText="1"/>
    </xf>
    <xf borderId="19" fillId="0" fontId="6" numFmtId="164" xfId="0" applyAlignment="1" applyBorder="1" applyFont="1" applyNumberFormat="1">
      <alignment shrinkToFit="0" vertical="top" wrapText="0"/>
    </xf>
    <xf borderId="18" fillId="11" fontId="13" numFmtId="0" xfId="0" applyAlignment="1" applyBorder="1" applyFont="1">
      <alignment shrinkToFit="0" vertical="top" wrapText="1"/>
    </xf>
    <xf borderId="18" fillId="12" fontId="13" numFmtId="0" xfId="0" applyAlignment="1" applyBorder="1" applyFill="1" applyFont="1">
      <alignment shrinkToFit="0" vertical="top" wrapText="1"/>
    </xf>
    <xf borderId="19" fillId="0" fontId="6" numFmtId="1" xfId="0" applyAlignment="1" applyBorder="1" applyFont="1" applyNumberFormat="1">
      <alignment shrinkToFit="0" vertical="top" wrapText="0"/>
    </xf>
    <xf borderId="18" fillId="13" fontId="13" numFmtId="0" xfId="0" applyAlignment="1" applyBorder="1" applyFill="1" applyFont="1">
      <alignment shrinkToFit="0" vertical="top" wrapText="1"/>
    </xf>
    <xf borderId="19" fillId="0" fontId="6" numFmtId="0" xfId="0" applyAlignment="1" applyBorder="1" applyFont="1">
      <alignment shrinkToFit="0" vertical="top" wrapText="1"/>
    </xf>
    <xf borderId="18" fillId="14" fontId="15" numFmtId="0" xfId="0" applyAlignment="1" applyBorder="1" applyFill="1" applyFont="1">
      <alignment readingOrder="0" shrinkToFit="0" vertical="top" wrapText="1"/>
    </xf>
    <xf borderId="18" fillId="8" fontId="13" numFmtId="0" xfId="0" applyAlignment="1" applyBorder="1" applyFont="1">
      <alignment shrinkToFit="0" vertical="top" wrapText="1"/>
    </xf>
    <xf borderId="20" fillId="3" fontId="13" numFmtId="0" xfId="0" applyAlignment="1" applyBorder="1" applyFont="1">
      <alignment shrinkToFit="0" vertical="top" wrapText="1"/>
    </xf>
    <xf borderId="21" fillId="15" fontId="13" numFmtId="0" xfId="0" applyAlignment="1" applyBorder="1" applyFill="1" applyFont="1">
      <alignment horizontal="right" shrinkToFit="0" vertical="top" wrapText="0"/>
    </xf>
    <xf borderId="22" fillId="15" fontId="13" numFmtId="0" xfId="0" applyAlignment="1" applyBorder="1" applyFont="1">
      <alignment shrinkToFit="0" vertical="top" wrapText="0"/>
    </xf>
    <xf borderId="22" fillId="15" fontId="13" numFmtId="164" xfId="0" applyAlignment="1" applyBorder="1" applyFont="1" applyNumberFormat="1">
      <alignment horizontal="right" shrinkToFit="0" vertical="top" wrapText="0"/>
    </xf>
    <xf borderId="19" fillId="0" fontId="6" numFmtId="165" xfId="0" applyAlignment="1" applyBorder="1" applyFont="1" applyNumberFormat="1">
      <alignment shrinkToFit="0" vertical="top" wrapText="0"/>
    </xf>
    <xf borderId="22" fillId="15" fontId="13" numFmtId="164" xfId="0" applyAlignment="1" applyBorder="1" applyFont="1" applyNumberFormat="1">
      <alignment shrinkToFit="0" vertical="top" wrapText="1"/>
    </xf>
    <xf borderId="19" fillId="0" fontId="6" numFmtId="3" xfId="0" applyAlignment="1" applyBorder="1" applyFont="1" applyNumberFormat="1">
      <alignment shrinkToFit="0" vertical="top" wrapText="0"/>
    </xf>
    <xf borderId="22" fillId="10" fontId="13" numFmtId="1" xfId="0" applyAlignment="1" applyBorder="1" applyFont="1" applyNumberFormat="1">
      <alignment shrinkToFit="0" vertical="top" wrapText="1"/>
    </xf>
    <xf borderId="22" fillId="11" fontId="13" numFmtId="1" xfId="0" applyAlignment="1" applyBorder="1" applyFont="1" applyNumberFormat="1">
      <alignment shrinkToFit="0" vertical="top" wrapText="1"/>
    </xf>
    <xf borderId="22" fillId="11" fontId="13" numFmtId="0" xfId="0" applyAlignment="1" applyBorder="1" applyFont="1">
      <alignment shrinkToFit="0" vertical="top" wrapText="1"/>
    </xf>
    <xf borderId="22" fillId="12" fontId="13" numFmtId="0" xfId="0" applyAlignment="1" applyBorder="1" applyFont="1">
      <alignment shrinkToFit="0" vertical="top" wrapText="1"/>
    </xf>
    <xf borderId="22" fillId="13" fontId="13" numFmtId="0" xfId="0" applyAlignment="1" applyBorder="1" applyFont="1">
      <alignment shrinkToFit="0" vertical="top" wrapText="1"/>
    </xf>
    <xf borderId="22" fillId="14" fontId="15" numFmtId="0" xfId="0" applyAlignment="1" applyBorder="1" applyFont="1">
      <alignment shrinkToFit="0" vertical="top" wrapText="1"/>
    </xf>
    <xf borderId="22" fillId="8" fontId="13" numFmtId="0" xfId="0" applyAlignment="1" applyBorder="1" applyFont="1">
      <alignment shrinkToFit="0" vertical="top" wrapText="1"/>
    </xf>
    <xf borderId="23" fillId="3" fontId="13" numFmtId="0" xfId="0" applyAlignment="1" applyBorder="1" applyFont="1">
      <alignment shrinkToFit="0" vertical="top" wrapText="1"/>
    </xf>
    <xf borderId="21" fillId="9" fontId="13" numFmtId="0" xfId="0" applyAlignment="1" applyBorder="1" applyFont="1">
      <alignment horizontal="right" shrinkToFit="0" vertical="top" wrapText="0"/>
    </xf>
    <xf borderId="22" fillId="9" fontId="13" numFmtId="0" xfId="0" applyAlignment="1" applyBorder="1" applyFont="1">
      <alignment shrinkToFit="0" vertical="top" wrapText="0"/>
    </xf>
    <xf borderId="22" fillId="9" fontId="13" numFmtId="164" xfId="0" applyAlignment="1" applyBorder="1" applyFont="1" applyNumberFormat="1">
      <alignment horizontal="right" shrinkToFit="0" vertical="top" wrapText="0"/>
    </xf>
    <xf borderId="22" fillId="9" fontId="13" numFmtId="164" xfId="0" applyAlignment="1" applyBorder="1" applyFont="1" applyNumberFormat="1">
      <alignment shrinkToFit="0" vertical="top" wrapText="1"/>
    </xf>
    <xf borderId="2" fillId="0" fontId="6" numFmtId="164" xfId="0" applyAlignment="1" applyBorder="1" applyFont="1" applyNumberFormat="1">
      <alignment shrinkToFit="0" vertical="top" wrapText="1"/>
    </xf>
    <xf borderId="19" fillId="0" fontId="6" numFmtId="164" xfId="0" applyAlignment="1" applyBorder="1" applyFont="1" applyNumberFormat="1">
      <alignment shrinkToFit="0" vertical="top" wrapText="1"/>
    </xf>
    <xf borderId="24" fillId="0" fontId="6" numFmtId="0" xfId="0" applyAlignment="1" applyBorder="1" applyFont="1">
      <alignment shrinkToFit="0" vertical="top" wrapText="1"/>
    </xf>
    <xf borderId="24" fillId="0" fontId="6" numFmtId="164" xfId="0" applyAlignment="1" applyBorder="1" applyFont="1" applyNumberFormat="1">
      <alignment shrinkToFit="0" vertical="top" wrapText="1"/>
    </xf>
    <xf borderId="24" fillId="0" fontId="6" numFmtId="0" xfId="0" applyAlignment="1" applyBorder="1" applyFont="1">
      <alignment shrinkToFit="0" vertical="top" wrapText="0"/>
    </xf>
    <xf borderId="24" fillId="0" fontId="6" numFmtId="164" xfId="0" applyAlignment="1" applyBorder="1" applyFont="1" applyNumberFormat="1">
      <alignment shrinkToFit="0" vertical="top" wrapText="0"/>
    </xf>
    <xf borderId="24" fillId="0" fontId="6" numFmtId="165" xfId="0" applyAlignment="1" applyBorder="1" applyFont="1" applyNumberFormat="1">
      <alignment shrinkToFit="0" vertical="top" wrapText="0"/>
    </xf>
    <xf borderId="24" fillId="0" fontId="6" numFmtId="3" xfId="0" applyAlignment="1" applyBorder="1" applyFont="1" applyNumberFormat="1">
      <alignment shrinkToFit="0" vertical="top" wrapText="0"/>
    </xf>
    <xf borderId="2" fillId="14" fontId="6" numFmtId="0" xfId="0" applyAlignment="1" applyBorder="1" applyFont="1">
      <alignment shrinkToFit="0" vertical="top" wrapText="0"/>
    </xf>
    <xf borderId="2" fillId="14" fontId="6" numFmtId="164" xfId="0" applyAlignment="1" applyBorder="1" applyFont="1" applyNumberFormat="1">
      <alignment shrinkToFit="0" vertical="top" wrapText="0"/>
    </xf>
    <xf borderId="25" fillId="4" fontId="14" numFmtId="0" xfId="0" applyBorder="1" applyFont="1"/>
    <xf borderId="25" fillId="4" fontId="14" numFmtId="164" xfId="0" applyBorder="1" applyFont="1" applyNumberFormat="1"/>
    <xf borderId="25" fillId="4" fontId="14" numFmtId="165" xfId="0" applyBorder="1" applyFont="1" applyNumberFormat="1"/>
    <xf borderId="25" fillId="4" fontId="14" numFmtId="3" xfId="0" applyBorder="1" applyFont="1" applyNumberFormat="1"/>
    <xf borderId="19" fillId="14" fontId="6" numFmtId="0" xfId="0" applyAlignment="1" applyBorder="1" applyFont="1">
      <alignment shrinkToFit="0" vertical="top" wrapText="0"/>
    </xf>
    <xf borderId="19" fillId="14" fontId="6" numFmtId="164" xfId="0" applyAlignment="1" applyBorder="1" applyFont="1" applyNumberFormat="1">
      <alignment shrinkToFit="0" vertical="top" wrapText="0"/>
    </xf>
    <xf borderId="2" fillId="14" fontId="6" numFmtId="0" xfId="0" applyAlignment="1" applyBorder="1" applyFont="1">
      <alignment readingOrder="0" shrinkToFit="0" vertical="top" wrapText="1"/>
    </xf>
    <xf borderId="2" fillId="14" fontId="6" numFmtId="0" xfId="0" applyAlignment="1" applyBorder="1" applyFont="1">
      <alignment shrinkToFit="0" vertical="top" wrapText="1"/>
    </xf>
    <xf borderId="19" fillId="14" fontId="6" numFmtId="0" xfId="0" applyAlignment="1" applyBorder="1" applyFont="1">
      <alignment shrinkToFit="0" vertical="top" wrapText="1"/>
    </xf>
    <xf borderId="24" fillId="14" fontId="6" numFmtId="0" xfId="0" applyAlignment="1" applyBorder="1" applyFont="1">
      <alignment shrinkToFit="0" vertical="top" wrapText="0"/>
    </xf>
    <xf borderId="24" fillId="14" fontId="6" numFmtId="164" xfId="0" applyAlignment="1" applyBorder="1" applyFont="1" applyNumberFormat="1">
      <alignment shrinkToFit="0" vertical="top" wrapText="0"/>
    </xf>
    <xf borderId="4" fillId="6" fontId="14" numFmtId="0" xfId="0" applyAlignment="1" applyBorder="1" applyFont="1">
      <alignment shrinkToFit="0" vertical="center" wrapText="1"/>
    </xf>
    <xf borderId="6" fillId="7" fontId="8" numFmtId="0" xfId="0" applyAlignment="1" applyBorder="1" applyFont="1">
      <alignment shrinkToFit="0" vertical="center" wrapText="1"/>
    </xf>
    <xf borderId="15" fillId="7" fontId="8" numFmtId="0" xfId="0" applyAlignment="1" applyBorder="1" applyFont="1">
      <alignment shrinkToFit="0" vertical="center" wrapText="1"/>
    </xf>
    <xf borderId="2" fillId="0" fontId="6" numFmtId="0" xfId="0" applyAlignment="1" applyBorder="1" applyFont="1">
      <alignment shrinkToFit="0" vertical="top" wrapText="1"/>
    </xf>
    <xf borderId="19" fillId="0" fontId="6" numFmtId="0" xfId="0" applyAlignment="1" applyBorder="1" applyFont="1">
      <alignment shrinkToFit="0" vertical="top" wrapText="1"/>
    </xf>
    <xf borderId="24" fillId="0" fontId="6" numFmtId="0" xfId="0" applyAlignment="1" applyBorder="1" applyFont="1">
      <alignment shrinkToFit="0" vertical="top" wrapText="1"/>
    </xf>
    <xf borderId="24" fillId="14" fontId="6" numFmtId="0" xfId="0" applyAlignment="1" applyBorder="1" applyFont="1">
      <alignment shrinkToFit="0" vertical="top" wrapText="1"/>
    </xf>
    <xf borderId="26" fillId="3" fontId="14" numFmtId="0" xfId="0" applyAlignment="1" applyBorder="1" applyFont="1">
      <alignment shrinkToFit="0" vertical="center" wrapText="1"/>
    </xf>
    <xf borderId="27" fillId="0" fontId="4" numFmtId="0" xfId="0" applyBorder="1" applyFont="1"/>
    <xf borderId="28" fillId="0" fontId="4" numFmtId="0" xfId="0" applyBorder="1" applyFont="1"/>
    <xf borderId="29" fillId="0" fontId="4" numFmtId="0" xfId="0" applyBorder="1" applyFont="1"/>
    <xf borderId="30" fillId="0" fontId="4" numFmtId="0" xfId="0" applyBorder="1" applyFont="1"/>
    <xf borderId="31" fillId="0" fontId="4" numFmtId="0" xfId="0" applyBorder="1" applyFont="1"/>
    <xf borderId="32" fillId="0" fontId="4" numFmtId="0" xfId="0" applyBorder="1" applyFont="1"/>
    <xf borderId="33" fillId="0" fontId="4" numFmtId="0" xfId="0" applyBorder="1" applyFont="1"/>
    <xf borderId="24" fillId="0" fontId="6" numFmtId="1" xfId="0" applyAlignment="1" applyBorder="1" applyFont="1" applyNumberFormat="1">
      <alignment shrinkToFit="0" vertical="top" wrapText="0"/>
    </xf>
    <xf borderId="24" fillId="14" fontId="6" numFmtId="164" xfId="0" applyAlignment="1" applyBorder="1" applyFont="1" applyNumberFormat="1">
      <alignment shrinkToFit="0" vertical="top" wrapText="1"/>
    </xf>
    <xf borderId="34" fillId="14" fontId="14" numFmtId="0" xfId="0" applyAlignment="1" applyBorder="1" applyFont="1">
      <alignment shrinkToFit="0" vertical="center" wrapText="1"/>
    </xf>
    <xf borderId="35" fillId="0" fontId="4" numFmtId="0" xfId="0" applyBorder="1" applyFont="1"/>
    <xf borderId="36" fillId="0" fontId="4" numFmtId="0" xfId="0" applyBorder="1" applyFont="1"/>
    <xf borderId="37" fillId="0" fontId="4" numFmtId="0" xfId="0" applyBorder="1" applyFont="1"/>
    <xf borderId="38" fillId="0" fontId="4" numFmtId="0" xfId="0" applyBorder="1" applyFont="1"/>
    <xf borderId="39" fillId="0" fontId="4" numFmtId="0" xfId="0" applyBorder="1" applyFont="1"/>
    <xf borderId="40" fillId="0" fontId="4" numFmtId="0" xfId="0" applyBorder="1" applyFont="1"/>
    <xf borderId="41" fillId="0" fontId="4" numFmtId="0" xfId="0" applyBorder="1" applyFont="1"/>
    <xf borderId="34" fillId="5" fontId="16" numFmtId="0" xfId="0" applyAlignment="1" applyBorder="1" applyFont="1">
      <alignment shrinkToFit="0" vertical="center" wrapText="1"/>
    </xf>
    <xf borderId="2" fillId="4" fontId="6" numFmtId="0" xfId="0" applyAlignment="1" applyBorder="1" applyFont="1">
      <alignment shrinkToFit="0" vertical="top" wrapText="1"/>
    </xf>
    <xf borderId="19" fillId="4" fontId="6" numFmtId="0" xfId="0" applyAlignment="1" applyBorder="1" applyFont="1">
      <alignment shrinkToFit="0" vertical="top" wrapText="1"/>
    </xf>
    <xf borderId="24" fillId="4" fontId="6" numFmtId="0" xfId="0" applyAlignment="1" applyBorder="1" applyFont="1">
      <alignment shrinkToFit="0" vertical="top" wrapText="1"/>
    </xf>
    <xf borderId="42" fillId="15" fontId="13" numFmtId="0" xfId="0" applyAlignment="1" applyBorder="1" applyFont="1">
      <alignment horizontal="right" shrinkToFit="0" vertical="top" wrapText="0"/>
    </xf>
    <xf borderId="43" fillId="15" fontId="13" numFmtId="0" xfId="0" applyAlignment="1" applyBorder="1" applyFont="1">
      <alignment shrinkToFit="0" vertical="top" wrapText="0"/>
    </xf>
    <xf borderId="43" fillId="15" fontId="13" numFmtId="164" xfId="0" applyAlignment="1" applyBorder="1" applyFont="1" applyNumberFormat="1">
      <alignment horizontal="right" shrinkToFit="0" vertical="top" wrapText="0"/>
    </xf>
    <xf borderId="43" fillId="15" fontId="13" numFmtId="164" xfId="0" applyAlignment="1" applyBorder="1" applyFont="1" applyNumberFormat="1">
      <alignment shrinkToFit="0" vertical="top" wrapText="1"/>
    </xf>
    <xf borderId="43" fillId="10" fontId="13" numFmtId="1" xfId="0" applyAlignment="1" applyBorder="1" applyFont="1" applyNumberFormat="1">
      <alignment shrinkToFit="0" vertical="top" wrapText="1"/>
    </xf>
    <xf borderId="43" fillId="11" fontId="13" numFmtId="1" xfId="0" applyAlignment="1" applyBorder="1" applyFont="1" applyNumberFormat="1">
      <alignment shrinkToFit="0" vertical="top" wrapText="1"/>
    </xf>
    <xf borderId="43" fillId="11" fontId="13" numFmtId="0" xfId="0" applyAlignment="1" applyBorder="1" applyFont="1">
      <alignment shrinkToFit="0" vertical="top" wrapText="1"/>
    </xf>
    <xf borderId="43" fillId="12" fontId="13" numFmtId="0" xfId="0" applyAlignment="1" applyBorder="1" applyFont="1">
      <alignment shrinkToFit="0" vertical="top" wrapText="1"/>
    </xf>
    <xf borderId="43" fillId="13" fontId="13" numFmtId="0" xfId="0" applyAlignment="1" applyBorder="1" applyFont="1">
      <alignment shrinkToFit="0" vertical="top" wrapText="1"/>
    </xf>
    <xf borderId="43" fillId="14" fontId="15" numFmtId="0" xfId="0" applyAlignment="1" applyBorder="1" applyFont="1">
      <alignment shrinkToFit="0" vertical="top" wrapText="1"/>
    </xf>
    <xf borderId="43" fillId="8" fontId="13" numFmtId="0" xfId="0" applyAlignment="1" applyBorder="1" applyFont="1">
      <alignment shrinkToFit="0" vertical="top" wrapText="1"/>
    </xf>
    <xf borderId="44" fillId="3" fontId="13" numFmtId="0" xfId="0" applyAlignment="1" applyBorder="1" applyFont="1">
      <alignment shrinkToFit="0" vertical="top" wrapText="1"/>
    </xf>
    <xf borderId="3" fillId="7" fontId="8" numFmtId="0" xfId="0" applyAlignment="1" applyBorder="1" applyFont="1">
      <alignment shrinkToFit="0" vertical="center" wrapText="1"/>
    </xf>
    <xf borderId="19" fillId="0" fontId="6" numFmtId="165" xfId="0" applyAlignment="1" applyBorder="1" applyFont="1" applyNumberFormat="1">
      <alignment shrinkToFit="0" vertical="top" wrapText="1"/>
    </xf>
    <xf borderId="19" fillId="0" fontId="6" numFmtId="164" xfId="0" applyAlignment="1" applyBorder="1" applyFont="1" applyNumberFormat="1">
      <alignment shrinkToFit="0" vertical="top" wrapText="1"/>
    </xf>
    <xf borderId="0" fillId="0" fontId="12" numFmtId="0" xfId="0" applyAlignment="1" applyFont="1">
      <alignment shrinkToFit="0" wrapText="1"/>
    </xf>
    <xf borderId="1" fillId="8" fontId="3" numFmtId="0" xfId="0" applyAlignment="1" applyBorder="1" applyFont="1">
      <alignment shrinkToFit="0" wrapText="1"/>
    </xf>
    <xf borderId="1" fillId="6" fontId="3" numFmtId="0" xfId="0" applyAlignment="1" applyBorder="1" applyFont="1">
      <alignment shrinkToFit="0" wrapText="1"/>
    </xf>
  </cellXfs>
  <cellStyles count="1">
    <cellStyle xfId="0" name="Normal" builtinId="0"/>
  </cellStyles>
  <dxfs count="12">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
      <font/>
      <fill>
        <patternFill patternType="solid">
          <fgColor theme="6"/>
          <bgColor theme="6"/>
        </patternFill>
      </fill>
      <border/>
    </dxf>
    <dxf>
      <font/>
      <fill>
        <patternFill patternType="solid">
          <fgColor rgb="FFC1F0C8"/>
          <bgColor rgb="FFC1F0C8"/>
        </patternFill>
      </fill>
      <border/>
    </dxf>
    <dxf>
      <border>
        <left style="thin">
          <color theme="6"/>
        </left>
        <right style="thin">
          <color theme="6"/>
        </right>
        <top style="thin">
          <color theme="6"/>
        </top>
        <bottom style="thin">
          <color theme="6"/>
        </bottom>
        <vertical style="thin">
          <color rgb="FFD4D4D4"/>
        </vertical>
        <horizontal style="thin">
          <color rgb="FFD4D4D4"/>
        </horizontal>
      </border>
    </dxf>
    <dxf>
      <font>
        <b/>
        <color rgb="FF718B68"/>
      </font>
      <fill>
        <patternFill patternType="solid">
          <fgColor rgb="FFE8F0E5"/>
          <bgColor rgb="FFE8F0E5"/>
        </patternFill>
      </fill>
      <border/>
    </dxf>
    <dxf>
      <font>
        <b/>
        <color rgb="FFA65E43"/>
      </font>
      <fill>
        <patternFill patternType="solid">
          <fgColor rgb="FFF4EDD9"/>
          <bgColor rgb="FFF4EDD9"/>
        </patternFill>
      </fill>
      <border/>
    </dxf>
    <dxf>
      <font>
        <b/>
        <color rgb="FFA65E43"/>
      </font>
      <fill>
        <patternFill patternType="solid">
          <fgColor rgb="FFFADBD6"/>
          <bgColor rgb="FFFADBD6"/>
        </patternFill>
      </fill>
      <border/>
    </dxf>
    <dxf>
      <font>
        <b/>
        <color rgb="FFA65E43"/>
      </font>
      <fill>
        <patternFill patternType="solid">
          <fgColor rgb="FFF4E7E1"/>
          <bgColor rgb="FFF4E7E1"/>
        </patternFill>
      </fill>
      <border/>
    </dxf>
  </dxfs>
  <tableStyles count="14">
    <tableStyle count="4" pivot="0" name="Herbal 14-Sol Menu Adjuster-style">
      <tableStyleElement dxfId="1" type="headerRow"/>
      <tableStyleElement dxfId="2" type="firstRowStripe"/>
      <tableStyleElement dxfId="3" type="secondRowStripe"/>
      <tableStyleElement dxfId="4" size="0" type="wholeTable"/>
    </tableStyle>
    <tableStyle count="4" pivot="0" name="14-Sol Menu-style">
      <tableStyleElement dxfId="1" type="headerRow"/>
      <tableStyleElement dxfId="2" type="firstRowStripe"/>
      <tableStyleElement dxfId="3" type="secondRowStripe"/>
      <tableStyleElement dxfId="4" size="0" type="wholeTable"/>
    </tableStyle>
    <tableStyle count="4" pivot="0" name="Daily Nutrition-style">
      <tableStyleElement dxfId="1" type="headerRow"/>
      <tableStyleElement dxfId="2" type="firstRowStripe"/>
      <tableStyleElement dxfId="3" type="secondRowStripe"/>
      <tableStyleElement dxfId="4" size="0" type="wholeTable"/>
    </tableStyle>
    <tableStyle count="4" pivot="0" name="Earth Provisioning-style">
      <tableStyleElement dxfId="5" type="headerRow"/>
      <tableStyleElement dxfId="6" type="firstRowStripe"/>
      <tableStyleElement dxfId="3" type="secondRowStripe"/>
      <tableStyleElement dxfId="7" size="0" type="wholeTable"/>
    </tableStyle>
    <tableStyle count="4" pivot="0" name="Crew Allocation-style">
      <tableStyleElement dxfId="5" type="headerRow"/>
      <tableStyleElement dxfId="6" type="firstRowStripe"/>
      <tableStyleElement dxfId="3" type="secondRowStripe"/>
      <tableStyleElement dxfId="7" size="0" type="wholeTable"/>
    </tableStyle>
    <tableStyle count="4" pivot="0" name="Crew Physiology-style">
      <tableStyleElement dxfId="1" type="headerRow"/>
      <tableStyleElement dxfId="2" type="firstRowStripe"/>
      <tableStyleElement dxfId="3" type="secondRowStripe"/>
      <tableStyleElement dxfId="4" size="0" type="wholeTable"/>
    </tableStyle>
    <tableStyle count="4" pivot="0" name="Physiology &amp; Needs-style">
      <tableStyleElement dxfId="5" type="headerRow"/>
      <tableStyleElement dxfId="6" type="firstRowStripe"/>
      <tableStyleElement dxfId="3" type="secondRowStripe"/>
      <tableStyleElement dxfId="7" size="0" type="wholeTable"/>
    </tableStyle>
    <tableStyle count="4" pivot="0" name="Physiology &amp; Needs-style 2">
      <tableStyleElement dxfId="1" type="headerRow"/>
      <tableStyleElement dxfId="2" type="firstRowStripe"/>
      <tableStyleElement dxfId="3" type="secondRowStripe"/>
      <tableStyleElement dxfId="4" size="0" type="wholeTable"/>
    </tableStyle>
    <tableStyle count="4" pivot="0" name="Physiology &amp; Needs-style 3">
      <tableStyleElement dxfId="5" type="headerRow"/>
      <tableStyleElement dxfId="6" type="firstRowStripe"/>
      <tableStyleElement dxfId="3" type="secondRowStripe"/>
      <tableStyleElement dxfId="7" size="0" type="wholeTable"/>
    </tableStyle>
    <tableStyle count="4" pivot="0" name="Medicinal Plant System-style">
      <tableStyleElement dxfId="5" type="headerRow"/>
      <tableStyleElement dxfId="6" type="firstRowStripe"/>
      <tableStyleElement dxfId="3" type="secondRowStripe"/>
      <tableStyleElement dxfId="7" size="0" type="wholeTable"/>
    </tableStyle>
    <tableStyle count="4" pivot="0" name="Terrace &amp; Guild Matrix-style">
      <tableStyleElement dxfId="1" type="headerRow"/>
      <tableStyleElement dxfId="2" type="firstRowStripe"/>
      <tableStyleElement dxfId="3" type="secondRowStripe"/>
      <tableStyleElement dxfId="4" size="0" type="wholeTable"/>
    </tableStyle>
    <tableStyle count="4" pivot="0" name="Symptom Modules-style">
      <tableStyleElement dxfId="5" type="headerRow"/>
      <tableStyleElement dxfId="6" type="firstRowStripe"/>
      <tableStyleElement dxfId="3" type="secondRowStripe"/>
      <tableStyleElement dxfId="7" size="0" type="wholeTable"/>
    </tableStyle>
    <tableStyle count="4" pivot="0" name="Drinks &amp; Teas-style">
      <tableStyleElement dxfId="1" type="headerRow"/>
      <tableStyleElement dxfId="2" type="firstRowStripe"/>
      <tableStyleElement dxfId="3" type="secondRowStripe"/>
      <tableStyleElement dxfId="4" size="0" type="wholeTable"/>
    </tableStyle>
    <tableStyle count="4" pivot="0" name="Pantry &amp; Roles-style">
      <tableStyleElement dxfId="5" type="headerRow"/>
      <tableStyleElement dxfId="6" type="firstRowStripe"/>
      <tableStyleElement dxfId="3" type="secondRowStripe"/>
      <tableStyleElement dxfId="7"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3:T73" displayName="MenuRecords" name="MenuRecords" id="2">
  <tableColumns count="20">
    <tableColumn name="Sol" id="1"/>
    <tableColumn name="Theme" id="2"/>
    <tableColumn name="Meal slot" id="3"/>
    <tableColumn name="Menu item" id="4"/>
    <tableColumn name="Serving g" id="5"/>
    <tableColumn name="Serving oz" id="6"/>
    <tableColumn name="kcal" id="7"/>
    <tableColumn name="Protein g" id="8"/>
    <tableColumn name="Carb g" id="9"/>
    <tableColumn name="Fat g" id="10"/>
    <tableColumn name="Fiber g" id="11"/>
    <tableColumn name="Source-coded ingredients" id="12"/>
    <tableColumn name="Preparation + storage" id="13"/>
    <tableColumn name="Carry-forward / waste" id="14"/>
    <tableColumn name="Primary purpose" id="15"/>
    <tableColumn name="Other declared roles" id="16"/>
    <tableColumn name="Water / thermal form" id="17"/>
    <tableColumn name="Emotional-support role" id="18"/>
    <tableColumn name="Illness / variation note" id="19"/>
    <tableColumn name="Source / revision" id="20"/>
  </tableColumns>
  <tableStyleInfo name="14-Sol Menu-style" showColumnStripes="0" showFirstColumn="1" showLastColumn="1" showRowStripes="1"/>
</table>
</file>

<file path=xl/tables/table2.xml><?xml version="1.0" encoding="utf-8"?>
<table xmlns="http://schemas.openxmlformats.org/spreadsheetml/2006/main" ref="A3:U73" displayName="MenuRecords_2" name="MenuRecords_2" id="1">
  <tableColumns count="21">
    <tableColumn name="Sol" id="1"/>
    <tableColumn name="Theme" id="2"/>
    <tableColumn name="Meal slot" id="3"/>
    <tableColumn name="Base dish" id="4"/>
    <tableColumn name="Serving g" id="5"/>
    <tableColumn name="Baseline ingredients + preparation" id="6"/>
    <tableColumn name="Dry air / mucosa" id="7"/>
    <tableColumn name="Nausea / low appetite" id="8"/>
    <tableColumn name="Reflux / upper GI" id="9"/>
    <tableColumn name="Constipation / dry stool" id="10"/>
    <tableColumn name="Vomiting / diarrhea recovery" id="11"/>
    <tableColumn name="Fluid shift / renal" id="12"/>
    <tableColumn name="Bone / muscle unloading" id="13"/>
    <tableColumn name="Radiation / vision" id="14"/>
    <tableColumn name="Menstrual / blood loss" id="15"/>
    <tableColumn name="Sleep / circadian" id="16"/>
    <tableColumn name="Wound / immune" id="17"/>
    <tableColumn name="Emotional / sensory" id="18"/>
    <tableColumn name="Selected condition" id="19"/>
    <tableColumn name="Active adjustment" id="20"/>
    <tableColumn name="Assembled active recipe" id="21"/>
  </tableColumns>
  <tableStyleInfo name="Herbal 14-Sol Menu Adjuster-style" showColumnStripes="0" showFirstColumn="1" showLastColumn="1" showRowStripes="1"/>
</table>
</file>

<file path=xl/tables/table3.xml><?xml version="1.0" encoding="utf-8"?>
<table xmlns="http://schemas.openxmlformats.org/spreadsheetml/2006/main" ref="A3:Z17" displayName="DailyNutrition" name="DailyNutrition" id="3">
  <tableColumns count="26">
    <tableColumn name="Sol" id="1"/>
    <tableColumn name="Theme" id="2"/>
    <tableColumn name="kcal" id="3"/>
    <tableColumn name="Protein g" id="4"/>
    <tableColumn name="Carb g" id="5"/>
    <tableColumn name="Fat g" id="6"/>
    <tableColumn name="Fiber g" id="7"/>
    <tableColumn name="Sugar g" id="8"/>
    <tableColumn name="Added sugar g" id="9"/>
    <tableColumn name="Sodium mg" id="10"/>
    <tableColumn name="Calcium mg" id="11"/>
    <tableColumn name="Iron mg" id="12"/>
    <tableColumn name="Potassium mg" id="13"/>
    <tableColumn name="Vit A ug RAE" id="14"/>
    <tableColumn name="Vit C mg" id="15"/>
    <tableColumn name="Vit D ug" id="16"/>
    <tableColumn name="Vit B12 ug" id="17"/>
    <tableColumn name="Omega-3 g" id="18"/>
    <tableColumn name="EP kcal share" id="19"/>
    <tableColumn name="EP kcal" id="20"/>
    <tableColumn name="Mars kcal" id="21"/>
    <tableColumn name="15-person kcal" id="22"/>
    <tableColumn name="Supplement count" id="23"/>
    <tableColumn name="Menu kcal sum" id="24"/>
    <tableColumn name="kcal variance" id="25"/>
    <tableColumn name="Compliance note" id="26"/>
  </tableColumns>
  <tableStyleInfo name="Daily Nutrition-style" showColumnStripes="0" showFirstColumn="1" showLastColumn="1" showRowStripes="1"/>
</table>
</file>

<file path=xl/tables/table4.xml><?xml version="1.0" encoding="utf-8"?>
<table xmlns="http://schemas.openxmlformats.org/spreadsheetml/2006/main" ref="A3:J23" displayName="EarthProvisionManifest" name="EarthProvisionManifest" id="4">
  <tableColumns count="10">
    <tableColumn name="Manifest status" id="1"/>
    <tableColumn name="Earth-provisioned food" id="2"/>
    <tableColumn name="Flight / storage form" id="3"/>
    <tableColumn name="14-sol g per person" id="4"/>
    <tableColumn name="15-person kg" id="5"/>
    <tableColumn name="Why it is brought" id="6"/>
    <tableColumn name="Baseline menu placement" id="7"/>
    <tableColumn name="Storage and release control" id="8"/>
    <tableColumn name="Martian replacement gate" id="9"/>
    <tableColumn name="EP accounting rule" id="10"/>
  </tableColumns>
  <tableStyleInfo name="Earth Provisioning-style" showColumnStripes="0" showFirstColumn="1" showLastColumn="1" showRowStripes="1"/>
</table>
</file>

<file path=xl/tables/table5.xml><?xml version="1.0" encoding="utf-8"?>
<table xmlns="http://schemas.openxmlformats.org/spreadsheetml/2006/main" ref="A3:Q18" displayName="CrewEnergyRoster" name="CrewEnergyRoster" id="5">
  <tableColumns count="17">
    <tableColumn name="Crew ID" id="1"/>
    <tableColumn name="Name / identity" id="2"/>
    <tableColumn name="EER reference basis" id="3"/>
    <tableColumn name="Age y" id="4"/>
    <tableColumn name="Mass kg" id="5"/>
    <tableColumn name="Height m" id="6"/>
    <tableColumn name="Activity factor" id="7"/>
    <tableColumn name="Custom baseline kcal" id="8"/>
    <tableColumn name="EVA h / sol" id="9"/>
    <tableColumn name="Reproductive state" id="10"/>
    <tableColumn name="Custom reproductive kcal add" id="11"/>
    <tableColumn name="Target kcal" id="12"/>
    <tableColumn name="Menu scale" id="13"/>
    <tableColumn name="Avg food g / sol" id="14"/>
    <tableColumn name="Protein supplied g" id="15"/>
    <tableColumn name="Protein low g" id="16"/>
    <tableColumn name="Protein high g" id="17"/>
  </tableColumns>
  <tableStyleInfo name="Crew Allocation-style" showColumnStripes="0" showFirstColumn="1" showLastColumn="1" showRowStripes="1"/>
</table>
</file>

<file path=xl/tables/table6.xml><?xml version="1.0" encoding="utf-8"?>
<table xmlns="http://schemas.openxmlformats.org/spreadsheetml/2006/main" ref="A3:Q18" displayName="CrewPhysiologyRoster" name="CrewPhysiologyRoster" id="6">
  <tableColumns count="17">
    <tableColumn name="Crew ID" id="1"/>
    <tableColumn name="Name / identity" id="2"/>
    <tableColumn name="Menstrual / bleeding status" id="3"/>
    <tableColumn name="Reproductive state" id="4"/>
    <tableColumn name="Physiological nutrient profile" id="5"/>
    <tableColumn name="Iron mg/day" id="6"/>
    <tableColumn name="Calcium mg/day" id="7"/>
    <tableColumn name="Folate ug DFE/day" id="8"/>
    <tableColumn name="Vit B12 ug/day" id="9"/>
    <tableColumn name="Magnesium mg/day" id="10"/>
    <tableColumn name="Zinc mg/day" id="11"/>
    <tableColumn name="Current symptom / state" id="12"/>
    <tableColumn name="Food module" id="13"/>
    <tableColumn name="Hydration / electrolyte order" id="14"/>
    <tableColumn name="Gender, cultural, sensory and food-experience notes" id="15"/>
    <tableColumn name="Hormone, medication and clinical notes" id="16"/>
    <tableColumn name="Monitoring / profile review" id="17"/>
  </tableColumns>
  <tableStyleInfo name="Crew Physiology-style" showColumnStripes="0" showFirstColumn="1" showLastColumn="1" showRowStripes="1"/>
</table>
</file>

<file path=xl/tables/table7.xml><?xml version="1.0" encoding="utf-8"?>
<table xmlns="http://schemas.openxmlformats.org/spreadsheetml/2006/main" ref="A3:F12" displayName="PhysiologyVariables" name="PhysiologyVariables" id="7">
  <tableColumns count="6">
    <tableColumn name="Variable" id="1"/>
    <tableColumn name="What changes" id="2"/>
    <tableColumn name="Meal-plan control" id="3"/>
    <tableColumn name="What is measured or observed" id="4"/>
    <tableColumn name="Why it matters" id="5"/>
    <tableColumn name="Reference" id="6"/>
  </tableColumns>
  <tableStyleInfo name="Physiology &amp; Needs-style" showColumnStripes="0" showFirstColumn="1" showLastColumn="1" showRowStripes="1"/>
</table>
</file>

<file path=xl/tables/table8.xml><?xml version="1.0" encoding="utf-8"?>
<table xmlns="http://schemas.openxmlformats.org/spreadsheetml/2006/main" ref="A16:I29" displayName="NutrientProfiles" name="NutrientProfiles" id="8">
  <tableColumns count="9">
    <tableColumn name="Profile" id="1"/>
    <tableColumn name="Iron mg" id="2"/>
    <tableColumn name="Calcium mg" id="3"/>
    <tableColumn name="Folate ug DFE" id="4"/>
    <tableColumn name="Vit B12 ug" id="5"/>
    <tableColumn name="Magnesium mg" id="6"/>
    <tableColumn name="Zinc mg" id="7"/>
    <tableColumn name="What drives the profile" id="8"/>
    <tableColumn name="Source basis" id="9"/>
  </tableColumns>
  <tableStyleInfo name="Physiology &amp; Needs-style 2" showColumnStripes="0" showFirstColumn="1" showLastColumn="1" showRowStripes="1"/>
</table>
</file>

<file path=xl/tables/table9.xml><?xml version="1.0" encoding="utf-8"?>
<table xmlns="http://schemas.openxmlformats.org/spreadsheetml/2006/main" ref="A34:D40" displayName="ReproductiveEnergy" name="ReproductiveEnergy" id="9">
  <tableColumns count="4">
    <tableColumn name="State" id="1"/>
    <tableColumn name="Default kcal/day added" id="2"/>
    <tableColumn name="Application" id="3"/>
    <tableColumn name="Source" id="4"/>
  </tableColumns>
  <tableStyleInfo name="Physiology &amp; Needs-style 3" showColumnStripes="0" showFirstColumn="1" showLastColumn="1" showRowStripes="1"/>
</table>
</file>

<file path=xl/tables/table10.xml><?xml version="1.0" encoding="utf-8"?>
<table xmlns="http://schemas.openxmlformats.org/spreadsheetml/2006/main" ref="A15:L74" displayName="MedicinalPlantPlatform" name="MedicinalPlantPlatform" id="10">
  <tableColumns count="12">
    <tableColumn name="Plant / fungal system" id="1"/>
    <tableColumn name="Knowledge lineage / region" id="2"/>
    <tableColumn name="Mars physiological or illness domain" id="3"/>
    <tableColumn name="Harvested part(s)" id="4"/>
    <tableColumn name="Everyday preparation / menu entry" id="5"/>
    <tableColumn name="Processing and manufacturing path" id="6"/>
    <tableColumn name="Priority molecules / chemistry + function program" id="7"/>
    <tableColumn name="Ecological contribution" id="8"/>
    <tableColumn name="Feed, fiber, or material co-product" id="9"/>
    <tableColumn name="Habitat / phase" id="10"/>
    <tableColumn name="Data and discovery output" id="11"/>
    <tableColumn name="Compact operating data" id="12"/>
  </tableColumns>
  <tableStyleInfo name="Medicinal Plant System-style" showColumnStripes="0" showFirstColumn="1" showLastColumn="1" showRowStripes="1"/>
</table>
</file>

<file path=xl/tables/table11.xml><?xml version="1.0" encoding="utf-8"?>
<table xmlns="http://schemas.openxmlformats.org/spreadsheetml/2006/main" ref="A3:L15" displayName="TerraceGuildMatrix" name="TerraceGuildMatrix" id="11">
  <tableColumns count="12">
    <tableColumn name="Zone / climate" id="1"/>
    <tableColumn name="Representative guild" id="2"/>
    <tableColumn name="Mars constraint leveraged" id="3"/>
    <tableColumn name="Human physiology / illness portfolio" id="4"/>
    <tableColumn name="Priority molecules / chemistry" id="5"/>
    <tableColumn name="Ecological services" id="6"/>
    <tableColumn name="Food, feed, fiber or material outputs" id="7"/>
    <tableColumn name="Shared processing / equipment" id="8"/>
    <tableColumn name="Water, nutrient and energy logic" id="9"/>
    <tableColumn name="Monitoring / frontier dataset" id="10"/>
    <tableColumn name="Failure modes + redundancy" id="11"/>
    <tableColumn name="Phase / success gate" id="12"/>
  </tableColumns>
  <tableStyleInfo name="Terrace &amp; Guild Matrix-style" showColumnStripes="0" showFirstColumn="1" showLastColumn="1" showRowStripes="1"/>
</table>
</file>

<file path=xl/tables/table12.xml><?xml version="1.0" encoding="utf-8"?>
<table xmlns="http://schemas.openxmlformats.org/spreadsheetml/2006/main" ref="A3:G21" displayName="SymptomModules" name="SymptomModules" id="12">
  <tableColumns count="7">
    <tableColumn name="Trigger / condition" id="1"/>
    <tableColumn name="Immediate food-form response" id="2"/>
    <tableColumn name="Hydration / electrolyte response" id="3"/>
    <tableColumn name="Medicinal plant / fungal response" id="4"/>
    <tableColumn name="Processing + research capture" id="5"/>
    <tableColumn name="Emotional-support role" id="6"/>
    <tableColumn name="Escalation, containment + compact operating limits" id="7"/>
  </tableColumns>
  <tableStyleInfo name="Symptom Modules-style" showColumnStripes="0" showFirstColumn="1" showLastColumn="1" showRowStripes="1"/>
</table>
</file>

<file path=xl/tables/table13.xml><?xml version="1.0" encoding="utf-8"?>
<table xmlns="http://schemas.openxmlformats.org/spreadsheetml/2006/main" ref="A3:J25" displayName="DrinkProtocols" name="DrinkProtocols" id="13">
  <tableColumns count="10">
    <tableColumn name="Preparation" id="1"/>
    <tableColumn name="Serving mL" id="2"/>
    <tableColumn name="kcal" id="3"/>
    <tableColumn name="Source-coded ingredients" id="4"/>
    <tableColumn name="Mission / physiological function" id="5"/>
    <tableColumn name="Preparation and manufacturing path" id="6"/>
    <tableColumn name="Deployment in menu or episode" id="7"/>
    <tableColumn name="Research data captured" id="8"/>
    <tableColumn name="Supplement-slot treatment" id="9"/>
    <tableColumn name="Compact operating data" id="10"/>
  </tableColumns>
  <tableStyleInfo name="Drinks &amp; Teas-style" showColumnStripes="0" showFirstColumn="1" showLastColumn="1" showRowStripes="1"/>
</table>
</file>

<file path=xl/tables/table14.xml><?xml version="1.0" encoding="utf-8"?>
<table xmlns="http://schemas.openxmlformats.org/spreadsheetml/2006/main" ref="A3:H14" displayName="PantryRoles" name="PantryRoles" id="14">
  <tableColumns count="8">
    <tableColumn name="Ingredient / system" id="1"/>
    <tableColumn name="Initial source" id="2"/>
    <tableColumn name="Why it earns payload mass" id="3"/>
    <tableColumn name="Mars meal forms" id="4"/>
    <tableColumn name="Primary declared role" id="5"/>
    <tableColumn name="Accounting / constraint" id="6"/>
    <tableColumn name="Earth-independence pathway" id="7"/>
    <tableColumn name="14-sol placement" id="8"/>
  </tableColumns>
  <tableStyleInfo name="Pantry &amp; Role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5" Type="http://schemas.openxmlformats.org/officeDocument/2006/relationships/table" Target="../tables/table7.xml"/><Relationship Id="rId6" Type="http://schemas.openxmlformats.org/officeDocument/2006/relationships/table" Target="../tables/table8.xml"/><Relationship Id="rId7"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6.0"/>
    <col customWidth="1" min="2" max="8" width="18.0"/>
    <col customWidth="1" min="9" max="26" width="8.63"/>
  </cols>
  <sheetData>
    <row r="1" ht="30.0" customHeight="1">
      <c r="A1" s="1" t="s">
        <v>0</v>
      </c>
    </row>
    <row r="2" ht="33.75" customHeight="1">
      <c r="A2" s="2" t="s">
        <v>1</v>
      </c>
    </row>
    <row r="4">
      <c r="A4" s="3" t="s">
        <v>2</v>
      </c>
      <c r="B4" s="4"/>
      <c r="C4" s="4"/>
      <c r="D4" s="4"/>
      <c r="E4" s="4"/>
      <c r="F4" s="4"/>
      <c r="G4" s="4"/>
      <c r="H4" s="4"/>
    </row>
    <row r="5" ht="61.5" customHeight="1">
      <c r="A5" s="5" t="s">
        <v>3</v>
      </c>
      <c r="B5" s="6" t="s">
        <v>4</v>
      </c>
      <c r="C5" s="7"/>
      <c r="D5" s="7"/>
      <c r="E5" s="7"/>
      <c r="F5" s="7"/>
      <c r="G5" s="7"/>
      <c r="H5" s="7"/>
    </row>
    <row r="6" ht="61.5" customHeight="1">
      <c r="A6" s="8" t="s">
        <v>5</v>
      </c>
      <c r="B6" s="9" t="s">
        <v>6</v>
      </c>
      <c r="C6" s="7"/>
      <c r="D6" s="7"/>
      <c r="E6" s="7"/>
      <c r="F6" s="7"/>
      <c r="G6" s="7"/>
      <c r="H6" s="7"/>
    </row>
    <row r="7" ht="61.5" customHeight="1">
      <c r="A7" s="5" t="s">
        <v>7</v>
      </c>
      <c r="B7" s="6" t="s">
        <v>8</v>
      </c>
      <c r="C7" s="7"/>
      <c r="D7" s="7"/>
      <c r="E7" s="7"/>
      <c r="F7" s="7"/>
      <c r="G7" s="7"/>
      <c r="H7" s="7"/>
    </row>
    <row r="8" ht="61.5" customHeight="1">
      <c r="A8" s="8" t="s">
        <v>9</v>
      </c>
      <c r="B8" s="9" t="s">
        <v>10</v>
      </c>
      <c r="C8" s="7"/>
      <c r="D8" s="7"/>
      <c r="E8" s="7"/>
      <c r="F8" s="7"/>
      <c r="G8" s="7"/>
      <c r="H8" s="7"/>
    </row>
    <row r="9" ht="61.5" customHeight="1">
      <c r="A9" s="5" t="s">
        <v>11</v>
      </c>
      <c r="B9" s="6" t="s">
        <v>12</v>
      </c>
      <c r="C9" s="7"/>
      <c r="D9" s="7"/>
      <c r="E9" s="7"/>
      <c r="F9" s="7"/>
      <c r="G9" s="7"/>
      <c r="H9" s="7"/>
    </row>
    <row r="10" ht="61.5" customHeight="1">
      <c r="A10" s="8" t="s">
        <v>15</v>
      </c>
      <c r="B10" s="9" t="s">
        <v>16</v>
      </c>
      <c r="C10" s="7"/>
      <c r="D10" s="7"/>
      <c r="E10" s="7"/>
      <c r="F10" s="7"/>
      <c r="G10" s="7"/>
      <c r="H10" s="7"/>
    </row>
    <row r="11" ht="61.5" customHeight="1">
      <c r="A11" s="5" t="s">
        <v>20</v>
      </c>
      <c r="B11" s="13" t="s">
        <v>21</v>
      </c>
      <c r="C11" s="7"/>
      <c r="D11" s="7"/>
      <c r="E11" s="7"/>
      <c r="F11" s="7"/>
      <c r="G11" s="7"/>
      <c r="H11" s="7"/>
    </row>
    <row r="13">
      <c r="A13" s="14" t="s">
        <v>23</v>
      </c>
      <c r="B13" s="4"/>
      <c r="C13" s="4"/>
      <c r="D13" s="4"/>
      <c r="E13" s="4"/>
      <c r="F13" s="4"/>
      <c r="G13" s="4"/>
      <c r="H13" s="4"/>
    </row>
    <row r="14">
      <c r="A14" s="16" t="s">
        <v>25</v>
      </c>
      <c r="B14" s="19"/>
      <c r="C14" s="19"/>
      <c r="D14" s="19"/>
      <c r="E14" s="19"/>
      <c r="F14" s="19"/>
      <c r="G14" s="19"/>
      <c r="H14" s="20"/>
    </row>
    <row r="15">
      <c r="A15" s="22"/>
      <c r="H15" s="23"/>
    </row>
    <row r="16">
      <c r="A16" s="24"/>
      <c r="B16" s="25"/>
      <c r="C16" s="25"/>
      <c r="D16" s="25"/>
      <c r="E16" s="25"/>
      <c r="F16" s="25"/>
      <c r="G16" s="25"/>
      <c r="H16" s="26"/>
    </row>
    <row r="18">
      <c r="A18" s="27" t="s">
        <v>38</v>
      </c>
      <c r="B18" s="4"/>
      <c r="C18" s="4"/>
      <c r="D18" s="4"/>
      <c r="E18" s="4"/>
      <c r="F18" s="4"/>
      <c r="G18" s="4"/>
      <c r="H18" s="4"/>
    </row>
    <row r="19" ht="33.75" customHeight="1">
      <c r="A19" s="28" t="s">
        <v>46</v>
      </c>
      <c r="B19" s="29" t="s">
        <v>49</v>
      </c>
      <c r="C19" s="7"/>
      <c r="D19" s="7"/>
      <c r="E19" s="7"/>
      <c r="F19" s="7"/>
      <c r="G19" s="7"/>
      <c r="H19" s="7"/>
    </row>
    <row r="20" ht="33.75" customHeight="1">
      <c r="A20" s="30" t="s">
        <v>57</v>
      </c>
      <c r="B20" s="31" t="s">
        <v>61</v>
      </c>
      <c r="C20" s="7"/>
      <c r="D20" s="7"/>
      <c r="E20" s="7"/>
      <c r="F20" s="7"/>
      <c r="G20" s="7"/>
      <c r="H20" s="7"/>
    </row>
    <row r="21" ht="33.75" customHeight="1">
      <c r="A21" s="28" t="s">
        <v>66</v>
      </c>
      <c r="B21" s="29" t="s">
        <v>68</v>
      </c>
      <c r="C21" s="7"/>
      <c r="D21" s="7"/>
      <c r="E21" s="7"/>
      <c r="F21" s="7"/>
      <c r="G21" s="7"/>
      <c r="H21" s="7"/>
    </row>
    <row r="22" ht="33.75" customHeight="1">
      <c r="A22" s="28" t="s">
        <v>72</v>
      </c>
      <c r="B22" s="29" t="s">
        <v>73</v>
      </c>
      <c r="C22" s="7"/>
      <c r="D22" s="7"/>
      <c r="E22" s="7"/>
      <c r="F22" s="7"/>
      <c r="G22" s="7"/>
      <c r="H22" s="7"/>
    </row>
    <row r="23" ht="33.75" customHeight="1">
      <c r="A23" s="28" t="s">
        <v>77</v>
      </c>
      <c r="B23" s="29" t="s">
        <v>78</v>
      </c>
      <c r="C23" s="7"/>
      <c r="D23" s="7"/>
      <c r="E23" s="7"/>
      <c r="F23" s="7"/>
      <c r="G23" s="7"/>
      <c r="H23" s="7"/>
    </row>
    <row r="24" ht="33.75" customHeight="1">
      <c r="A24" s="28" t="s">
        <v>82</v>
      </c>
      <c r="B24" s="29" t="s">
        <v>84</v>
      </c>
      <c r="C24" s="7"/>
      <c r="D24" s="7"/>
      <c r="E24" s="7"/>
      <c r="F24" s="7"/>
      <c r="G24" s="7"/>
      <c r="H24" s="7"/>
    </row>
    <row r="25" ht="33.75" customHeight="1">
      <c r="A25" s="28" t="s">
        <v>86</v>
      </c>
      <c r="B25" s="29" t="s">
        <v>87</v>
      </c>
      <c r="C25" s="7"/>
      <c r="D25" s="7"/>
      <c r="E25" s="7"/>
      <c r="F25" s="7"/>
      <c r="G25" s="7"/>
      <c r="H25" s="7"/>
    </row>
    <row r="26" ht="33.75" customHeight="1">
      <c r="A26" s="28" t="s">
        <v>89</v>
      </c>
      <c r="B26" s="29" t="s">
        <v>90</v>
      </c>
      <c r="C26" s="7"/>
      <c r="D26" s="7"/>
      <c r="E26" s="7"/>
      <c r="F26" s="7"/>
      <c r="G26" s="7"/>
      <c r="H26" s="7"/>
    </row>
    <row r="27" ht="33.75" customHeight="1">
      <c r="A27" s="28" t="s">
        <v>93</v>
      </c>
      <c r="B27" s="29" t="s">
        <v>95</v>
      </c>
      <c r="C27" s="7"/>
      <c r="D27" s="7"/>
      <c r="E27" s="7"/>
      <c r="F27" s="7"/>
      <c r="G27" s="7"/>
      <c r="H27" s="7"/>
    </row>
    <row r="28" ht="33.75" customHeight="1">
      <c r="A28" s="28" t="s">
        <v>98</v>
      </c>
      <c r="B28" s="29" t="s">
        <v>99</v>
      </c>
      <c r="C28" s="7"/>
      <c r="D28" s="7"/>
      <c r="E28" s="7"/>
      <c r="F28" s="7"/>
      <c r="G28" s="7"/>
      <c r="H28" s="7"/>
    </row>
    <row r="29" ht="33.75" customHeight="1">
      <c r="A29" s="28" t="s">
        <v>102</v>
      </c>
      <c r="B29" s="29" t="s">
        <v>103</v>
      </c>
      <c r="C29" s="7"/>
      <c r="D29" s="7"/>
      <c r="E29" s="7"/>
      <c r="F29" s="7"/>
      <c r="G29" s="7"/>
      <c r="H29" s="7"/>
    </row>
    <row r="30" ht="33.75" customHeight="1">
      <c r="A30" s="28" t="s">
        <v>105</v>
      </c>
      <c r="B30" s="29" t="s">
        <v>106</v>
      </c>
      <c r="C30" s="7"/>
      <c r="D30" s="7"/>
      <c r="E30" s="7"/>
      <c r="F30" s="7"/>
      <c r="G30" s="7"/>
      <c r="H30" s="7"/>
    </row>
    <row r="31" ht="33.75" customHeight="1">
      <c r="A31" s="28" t="s">
        <v>108</v>
      </c>
      <c r="B31" s="29" t="s">
        <v>109</v>
      </c>
      <c r="C31" s="7"/>
      <c r="D31" s="7"/>
      <c r="E31" s="7"/>
      <c r="F31" s="7"/>
      <c r="G31" s="7"/>
      <c r="H31" s="7"/>
    </row>
    <row r="32" ht="15.75" customHeight="1"/>
    <row r="33" ht="15.75" customHeight="1">
      <c r="A33" s="38"/>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A1:H1"/>
    <mergeCell ref="A2:H2"/>
    <mergeCell ref="A4:H4"/>
    <mergeCell ref="B5:H5"/>
    <mergeCell ref="B6:H6"/>
    <mergeCell ref="B7:H7"/>
    <mergeCell ref="B8:H8"/>
    <mergeCell ref="B9:H9"/>
    <mergeCell ref="B10:H10"/>
    <mergeCell ref="B11:H11"/>
    <mergeCell ref="A13:H13"/>
    <mergeCell ref="A14:H16"/>
    <mergeCell ref="A18:H18"/>
    <mergeCell ref="B19:H19"/>
    <mergeCell ref="B27:H27"/>
    <mergeCell ref="B28:H28"/>
    <mergeCell ref="B29:H29"/>
    <mergeCell ref="B30:H30"/>
    <mergeCell ref="B31:H31"/>
    <mergeCell ref="A33:H34"/>
    <mergeCell ref="B20:H20"/>
    <mergeCell ref="B21:H21"/>
    <mergeCell ref="B22:H22"/>
    <mergeCell ref="B23:H23"/>
    <mergeCell ref="B24:H24"/>
    <mergeCell ref="B25:H25"/>
    <mergeCell ref="B26:H26"/>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6.0"/>
    <col customWidth="1" min="2" max="2" width="24.0"/>
    <col customWidth="1" min="3" max="3" width="13.0"/>
    <col customWidth="1" min="4" max="4" width="31.0"/>
    <col customWidth="1" min="5" max="6" width="11.0"/>
    <col customWidth="1" min="7" max="11" width="10.0"/>
    <col customWidth="1" min="12" max="12" width="55.0"/>
    <col customWidth="1" min="13" max="14" width="40.0"/>
    <col customWidth="1" min="15" max="17" width="26.0"/>
    <col customWidth="1" min="18" max="20" width="44.0"/>
    <col customWidth="1" min="21" max="26" width="8.63"/>
  </cols>
  <sheetData>
    <row r="1" ht="30.0" customHeight="1">
      <c r="A1" s="1" t="s">
        <v>13</v>
      </c>
    </row>
    <row r="2" ht="33.75" customHeight="1">
      <c r="A2" s="11" t="s">
        <v>18</v>
      </c>
    </row>
    <row r="3" ht="30.0" customHeight="1">
      <c r="A3" s="15" t="s">
        <v>22</v>
      </c>
      <c r="B3" s="18" t="s">
        <v>26</v>
      </c>
      <c r="C3" s="18" t="s">
        <v>27</v>
      </c>
      <c r="D3" s="18" t="s">
        <v>29</v>
      </c>
      <c r="E3" s="18" t="s">
        <v>31</v>
      </c>
      <c r="F3" s="18" t="s">
        <v>32</v>
      </c>
      <c r="G3" s="18" t="s">
        <v>28</v>
      </c>
      <c r="H3" s="18" t="s">
        <v>30</v>
      </c>
      <c r="I3" s="18" t="s">
        <v>33</v>
      </c>
      <c r="J3" s="18" t="s">
        <v>35</v>
      </c>
      <c r="K3" s="18" t="s">
        <v>36</v>
      </c>
      <c r="L3" s="18" t="s">
        <v>44</v>
      </c>
      <c r="M3" s="18" t="s">
        <v>48</v>
      </c>
      <c r="N3" s="18" t="s">
        <v>53</v>
      </c>
      <c r="O3" s="18" t="s">
        <v>56</v>
      </c>
      <c r="P3" s="18" t="s">
        <v>60</v>
      </c>
      <c r="Q3" s="18" t="s">
        <v>65</v>
      </c>
      <c r="R3" s="18" t="s">
        <v>70</v>
      </c>
      <c r="S3" s="18" t="s">
        <v>75</v>
      </c>
      <c r="T3" s="32" t="s">
        <v>81</v>
      </c>
    </row>
    <row r="4" ht="72.0" customHeight="1">
      <c r="A4" s="34">
        <v>1.0</v>
      </c>
      <c r="B4" s="34" t="s">
        <v>92</v>
      </c>
      <c r="C4" s="34" t="s">
        <v>96</v>
      </c>
      <c r="D4" s="34" t="s">
        <v>100</v>
      </c>
      <c r="E4" s="36">
        <v>610.0</v>
      </c>
      <c r="F4" s="36">
        <f t="shared" ref="F4:F73" si="1">E4/28.349523125</f>
        <v>21.51711679</v>
      </c>
      <c r="G4" s="39">
        <v>680.0</v>
      </c>
      <c r="H4" s="39">
        <v>28.0</v>
      </c>
      <c r="I4" s="39">
        <v>98.0</v>
      </c>
      <c r="J4" s="39">
        <v>21.0</v>
      </c>
      <c r="K4" s="39">
        <v>15.0</v>
      </c>
      <c r="L4" s="41" t="s">
        <v>111</v>
      </c>
      <c r="M4" s="41" t="s">
        <v>112</v>
      </c>
      <c r="N4" s="41" t="s">
        <v>113</v>
      </c>
      <c r="O4" s="41" t="s">
        <v>114</v>
      </c>
      <c r="P4" s="41" t="s">
        <v>115</v>
      </c>
      <c r="Q4" s="41" t="s">
        <v>116</v>
      </c>
      <c r="R4" s="41" t="s">
        <v>118</v>
      </c>
      <c r="S4" s="41" t="s">
        <v>119</v>
      </c>
      <c r="T4" s="41" t="s">
        <v>120</v>
      </c>
    </row>
    <row r="5" ht="72.0" customHeight="1">
      <c r="A5" s="45">
        <v>1.0</v>
      </c>
      <c r="B5" s="45" t="s">
        <v>92</v>
      </c>
      <c r="C5" s="45" t="s">
        <v>124</v>
      </c>
      <c r="D5" s="45" t="s">
        <v>125</v>
      </c>
      <c r="E5" s="48">
        <v>760.0</v>
      </c>
      <c r="F5" s="48">
        <f t="shared" si="1"/>
        <v>26.80821108</v>
      </c>
      <c r="G5" s="51">
        <v>830.0</v>
      </c>
      <c r="H5" s="51">
        <v>38.0</v>
      </c>
      <c r="I5" s="51">
        <v>112.0</v>
      </c>
      <c r="J5" s="51">
        <v>27.0</v>
      </c>
      <c r="K5" s="51">
        <v>17.0</v>
      </c>
      <c r="L5" s="53" t="s">
        <v>133</v>
      </c>
      <c r="M5" s="53" t="s">
        <v>135</v>
      </c>
      <c r="N5" s="53" t="s">
        <v>137</v>
      </c>
      <c r="O5" s="53" t="s">
        <v>138</v>
      </c>
      <c r="P5" s="53" t="s">
        <v>139</v>
      </c>
      <c r="Q5" s="53" t="s">
        <v>140</v>
      </c>
      <c r="R5" s="53" t="s">
        <v>118</v>
      </c>
      <c r="S5" s="53" t="s">
        <v>141</v>
      </c>
      <c r="T5" s="53" t="s">
        <v>120</v>
      </c>
    </row>
    <row r="6" ht="72.0" customHeight="1">
      <c r="A6" s="45">
        <v>1.0</v>
      </c>
      <c r="B6" s="45" t="s">
        <v>92</v>
      </c>
      <c r="C6" s="45" t="s">
        <v>142</v>
      </c>
      <c r="D6" s="45" t="s">
        <v>143</v>
      </c>
      <c r="E6" s="48">
        <v>820.0</v>
      </c>
      <c r="F6" s="48">
        <f t="shared" si="1"/>
        <v>28.9246488</v>
      </c>
      <c r="G6" s="51">
        <v>1050.0</v>
      </c>
      <c r="H6" s="51">
        <v>47.0</v>
      </c>
      <c r="I6" s="51">
        <v>139.0</v>
      </c>
      <c r="J6" s="51">
        <v>36.0</v>
      </c>
      <c r="K6" s="51">
        <v>18.0</v>
      </c>
      <c r="L6" s="53" t="s">
        <v>145</v>
      </c>
      <c r="M6" s="53" t="s">
        <v>146</v>
      </c>
      <c r="N6" s="53" t="s">
        <v>147</v>
      </c>
      <c r="O6" s="53" t="s">
        <v>138</v>
      </c>
      <c r="P6" s="53" t="s">
        <v>148</v>
      </c>
      <c r="Q6" s="53" t="s">
        <v>140</v>
      </c>
      <c r="R6" s="53" t="s">
        <v>118</v>
      </c>
      <c r="S6" s="53" t="s">
        <v>149</v>
      </c>
      <c r="T6" s="53" t="s">
        <v>150</v>
      </c>
    </row>
    <row r="7" ht="72.0" customHeight="1">
      <c r="A7" s="45">
        <v>1.0</v>
      </c>
      <c r="B7" s="45" t="s">
        <v>92</v>
      </c>
      <c r="C7" s="45" t="s">
        <v>152</v>
      </c>
      <c r="D7" s="45" t="s">
        <v>154</v>
      </c>
      <c r="E7" s="48">
        <v>75.0</v>
      </c>
      <c r="F7" s="48">
        <f t="shared" si="1"/>
        <v>2.645547146</v>
      </c>
      <c r="G7" s="51">
        <v>235.0</v>
      </c>
      <c r="H7" s="51">
        <v>12.0</v>
      </c>
      <c r="I7" s="51">
        <v>27.0</v>
      </c>
      <c r="J7" s="51">
        <v>9.0</v>
      </c>
      <c r="K7" s="51">
        <v>6.0</v>
      </c>
      <c r="L7" s="53" t="s">
        <v>162</v>
      </c>
      <c r="M7" s="53" t="s">
        <v>164</v>
      </c>
      <c r="N7" s="53" t="s">
        <v>165</v>
      </c>
      <c r="O7" s="53" t="s">
        <v>166</v>
      </c>
      <c r="P7" s="53" t="s">
        <v>167</v>
      </c>
      <c r="Q7" s="53" t="s">
        <v>169</v>
      </c>
      <c r="R7" s="53" t="s">
        <v>118</v>
      </c>
      <c r="S7" s="53" t="s">
        <v>170</v>
      </c>
      <c r="T7" s="53" t="s">
        <v>120</v>
      </c>
    </row>
    <row r="8" ht="72.0" customHeight="1">
      <c r="A8" s="45">
        <v>1.0</v>
      </c>
      <c r="B8" s="45" t="s">
        <v>92</v>
      </c>
      <c r="C8" s="45" t="s">
        <v>171</v>
      </c>
      <c r="D8" s="45" t="s">
        <v>173</v>
      </c>
      <c r="E8" s="48">
        <v>260.0</v>
      </c>
      <c r="F8" s="48">
        <f t="shared" si="1"/>
        <v>9.171230107</v>
      </c>
      <c r="G8" s="51">
        <v>235.0</v>
      </c>
      <c r="H8" s="51">
        <v>10.0</v>
      </c>
      <c r="I8" s="51">
        <v>32.0</v>
      </c>
      <c r="J8" s="51">
        <v>8.0</v>
      </c>
      <c r="K8" s="51">
        <v>5.0</v>
      </c>
      <c r="L8" s="53" t="s">
        <v>186</v>
      </c>
      <c r="M8" s="53" t="s">
        <v>188</v>
      </c>
      <c r="N8" s="53" t="s">
        <v>190</v>
      </c>
      <c r="O8" s="53" t="s">
        <v>114</v>
      </c>
      <c r="P8" s="53" t="s">
        <v>115</v>
      </c>
      <c r="Q8" s="53" t="s">
        <v>195</v>
      </c>
      <c r="R8" s="53" t="s">
        <v>118</v>
      </c>
      <c r="S8" s="53" t="s">
        <v>119</v>
      </c>
      <c r="T8" s="53" t="s">
        <v>120</v>
      </c>
    </row>
    <row r="9" ht="72.0" customHeight="1">
      <c r="A9" s="45">
        <v>2.0</v>
      </c>
      <c r="B9" s="45" t="s">
        <v>144</v>
      </c>
      <c r="C9" s="45" t="s">
        <v>96</v>
      </c>
      <c r="D9" s="45" t="s">
        <v>199</v>
      </c>
      <c r="E9" s="48">
        <v>520.0</v>
      </c>
      <c r="F9" s="48">
        <f t="shared" si="1"/>
        <v>18.34246021</v>
      </c>
      <c r="G9" s="51">
        <v>700.0</v>
      </c>
      <c r="H9" s="51">
        <v>30.0</v>
      </c>
      <c r="I9" s="51">
        <v>101.0</v>
      </c>
      <c r="J9" s="51">
        <v>22.0</v>
      </c>
      <c r="K9" s="51">
        <v>14.0</v>
      </c>
      <c r="L9" s="53" t="s">
        <v>207</v>
      </c>
      <c r="M9" s="53" t="s">
        <v>208</v>
      </c>
      <c r="N9" s="53" t="s">
        <v>209</v>
      </c>
      <c r="O9" s="53" t="s">
        <v>114</v>
      </c>
      <c r="P9" s="53" t="s">
        <v>167</v>
      </c>
      <c r="Q9" s="53" t="s">
        <v>116</v>
      </c>
      <c r="R9" s="53" t="s">
        <v>118</v>
      </c>
      <c r="S9" s="53" t="s">
        <v>215</v>
      </c>
      <c r="T9" s="53" t="s">
        <v>217</v>
      </c>
    </row>
    <row r="10" ht="72.0" customHeight="1">
      <c r="A10" s="45">
        <v>2.0</v>
      </c>
      <c r="B10" s="45" t="s">
        <v>144</v>
      </c>
      <c r="C10" s="45" t="s">
        <v>124</v>
      </c>
      <c r="D10" s="45" t="s">
        <v>221</v>
      </c>
      <c r="E10" s="48">
        <v>730.0</v>
      </c>
      <c r="F10" s="48">
        <f t="shared" si="1"/>
        <v>25.74999222</v>
      </c>
      <c r="G10" s="51">
        <v>825.0</v>
      </c>
      <c r="H10" s="51">
        <v>37.0</v>
      </c>
      <c r="I10" s="51">
        <v>116.0</v>
      </c>
      <c r="J10" s="51">
        <v>25.0</v>
      </c>
      <c r="K10" s="51">
        <v>20.0</v>
      </c>
      <c r="L10" s="53" t="s">
        <v>229</v>
      </c>
      <c r="M10" s="53" t="s">
        <v>230</v>
      </c>
      <c r="N10" s="53" t="s">
        <v>231</v>
      </c>
      <c r="O10" s="53" t="s">
        <v>138</v>
      </c>
      <c r="P10" s="53" t="s">
        <v>115</v>
      </c>
      <c r="Q10" s="53" t="s">
        <v>195</v>
      </c>
      <c r="R10" s="53" t="s">
        <v>118</v>
      </c>
      <c r="S10" s="53" t="s">
        <v>240</v>
      </c>
      <c r="T10" s="53" t="s">
        <v>241</v>
      </c>
    </row>
    <row r="11" ht="72.0" customHeight="1">
      <c r="A11" s="45">
        <v>2.0</v>
      </c>
      <c r="B11" s="45" t="s">
        <v>144</v>
      </c>
      <c r="C11" s="45" t="s">
        <v>142</v>
      </c>
      <c r="D11" s="45" t="s">
        <v>247</v>
      </c>
      <c r="E11" s="48">
        <v>790.0</v>
      </c>
      <c r="F11" s="48">
        <f t="shared" si="1"/>
        <v>27.86642994</v>
      </c>
      <c r="G11" s="51">
        <v>1055.0</v>
      </c>
      <c r="H11" s="51">
        <v>50.0</v>
      </c>
      <c r="I11" s="51">
        <v>134.0</v>
      </c>
      <c r="J11" s="51">
        <v>38.0</v>
      </c>
      <c r="K11" s="51">
        <v>17.0</v>
      </c>
      <c r="L11" s="53" t="s">
        <v>254</v>
      </c>
      <c r="M11" s="53" t="s">
        <v>255</v>
      </c>
      <c r="N11" s="53" t="s">
        <v>256</v>
      </c>
      <c r="O11" s="53" t="s">
        <v>138</v>
      </c>
      <c r="P11" s="53" t="s">
        <v>258</v>
      </c>
      <c r="Q11" s="53" t="s">
        <v>116</v>
      </c>
      <c r="R11" s="53" t="s">
        <v>118</v>
      </c>
      <c r="S11" s="53" t="s">
        <v>170</v>
      </c>
      <c r="T11" s="53" t="s">
        <v>260</v>
      </c>
    </row>
    <row r="12" ht="72.0" customHeight="1">
      <c r="A12" s="45">
        <v>2.0</v>
      </c>
      <c r="B12" s="45" t="s">
        <v>144</v>
      </c>
      <c r="C12" s="45" t="s">
        <v>152</v>
      </c>
      <c r="D12" s="45" t="s">
        <v>265</v>
      </c>
      <c r="E12" s="48">
        <v>85.0</v>
      </c>
      <c r="F12" s="48">
        <f t="shared" si="1"/>
        <v>2.998286766</v>
      </c>
      <c r="G12" s="51">
        <v>230.0</v>
      </c>
      <c r="H12" s="51">
        <v>11.0</v>
      </c>
      <c r="I12" s="51">
        <v>30.0</v>
      </c>
      <c r="J12" s="51">
        <v>8.0</v>
      </c>
      <c r="K12" s="51">
        <v>6.0</v>
      </c>
      <c r="L12" s="53" t="s">
        <v>270</v>
      </c>
      <c r="M12" s="53" t="s">
        <v>272</v>
      </c>
      <c r="N12" s="53" t="s">
        <v>274</v>
      </c>
      <c r="O12" s="53" t="s">
        <v>166</v>
      </c>
      <c r="P12" s="53" t="s">
        <v>278</v>
      </c>
      <c r="Q12" s="53" t="s">
        <v>169</v>
      </c>
      <c r="R12" s="53" t="s">
        <v>280</v>
      </c>
      <c r="S12" s="53" t="s">
        <v>282</v>
      </c>
      <c r="T12" s="53" t="s">
        <v>241</v>
      </c>
    </row>
    <row r="13" ht="72.0" customHeight="1">
      <c r="A13" s="45">
        <v>2.0</v>
      </c>
      <c r="B13" s="45" t="s">
        <v>144</v>
      </c>
      <c r="C13" s="45" t="s">
        <v>171</v>
      </c>
      <c r="D13" s="45" t="s">
        <v>288</v>
      </c>
      <c r="E13" s="48">
        <v>180.0</v>
      </c>
      <c r="F13" s="48">
        <f t="shared" si="1"/>
        <v>6.349313151</v>
      </c>
      <c r="G13" s="51">
        <v>230.0</v>
      </c>
      <c r="H13" s="51">
        <v>8.0</v>
      </c>
      <c r="I13" s="51">
        <v>35.0</v>
      </c>
      <c r="J13" s="51">
        <v>7.0</v>
      </c>
      <c r="K13" s="51">
        <v>5.0</v>
      </c>
      <c r="L13" s="53" t="s">
        <v>295</v>
      </c>
      <c r="M13" s="53" t="s">
        <v>296</v>
      </c>
      <c r="N13" s="53" t="s">
        <v>297</v>
      </c>
      <c r="O13" s="53" t="s">
        <v>114</v>
      </c>
      <c r="P13" s="53" t="s">
        <v>115</v>
      </c>
      <c r="Q13" s="53" t="s">
        <v>116</v>
      </c>
      <c r="R13" s="53" t="s">
        <v>118</v>
      </c>
      <c r="S13" s="53" t="s">
        <v>119</v>
      </c>
      <c r="T13" s="53" t="s">
        <v>241</v>
      </c>
    </row>
    <row r="14" ht="72.0" customHeight="1">
      <c r="A14" s="45">
        <v>3.0</v>
      </c>
      <c r="B14" s="45" t="s">
        <v>168</v>
      </c>
      <c r="C14" s="45" t="s">
        <v>96</v>
      </c>
      <c r="D14" s="45" t="s">
        <v>307</v>
      </c>
      <c r="E14" s="48">
        <v>690.0</v>
      </c>
      <c r="F14" s="48">
        <f t="shared" si="1"/>
        <v>24.33903375</v>
      </c>
      <c r="G14" s="51">
        <v>670.0</v>
      </c>
      <c r="H14" s="51">
        <v>29.0</v>
      </c>
      <c r="I14" s="51">
        <v>96.0</v>
      </c>
      <c r="J14" s="51">
        <v>20.0</v>
      </c>
      <c r="K14" s="51">
        <v>13.0</v>
      </c>
      <c r="L14" s="53" t="s">
        <v>314</v>
      </c>
      <c r="M14" s="53" t="s">
        <v>317</v>
      </c>
      <c r="N14" s="53" t="s">
        <v>320</v>
      </c>
      <c r="O14" s="53" t="s">
        <v>322</v>
      </c>
      <c r="P14" s="53" t="s">
        <v>148</v>
      </c>
      <c r="Q14" s="53" t="s">
        <v>140</v>
      </c>
      <c r="R14" s="53" t="s">
        <v>118</v>
      </c>
      <c r="S14" s="53" t="s">
        <v>170</v>
      </c>
      <c r="T14" s="53" t="s">
        <v>150</v>
      </c>
    </row>
    <row r="15" ht="72.0" customHeight="1">
      <c r="A15" s="45">
        <v>3.0</v>
      </c>
      <c r="B15" s="45" t="s">
        <v>168</v>
      </c>
      <c r="C15" s="45" t="s">
        <v>124</v>
      </c>
      <c r="D15" s="45" t="s">
        <v>330</v>
      </c>
      <c r="E15" s="48">
        <v>760.0</v>
      </c>
      <c r="F15" s="48">
        <f t="shared" si="1"/>
        <v>26.80821108</v>
      </c>
      <c r="G15" s="51">
        <v>850.0</v>
      </c>
      <c r="H15" s="51">
        <v>41.0</v>
      </c>
      <c r="I15" s="51">
        <v>115.0</v>
      </c>
      <c r="J15" s="51">
        <v>28.0</v>
      </c>
      <c r="K15" s="51">
        <v>18.0</v>
      </c>
      <c r="L15" s="53" t="s">
        <v>338</v>
      </c>
      <c r="M15" s="53" t="s">
        <v>340</v>
      </c>
      <c r="N15" s="53" t="s">
        <v>342</v>
      </c>
      <c r="O15" s="53" t="s">
        <v>138</v>
      </c>
      <c r="P15" s="53" t="s">
        <v>115</v>
      </c>
      <c r="Q15" s="53" t="s">
        <v>195</v>
      </c>
      <c r="R15" s="53" t="s">
        <v>345</v>
      </c>
      <c r="S15" s="53" t="s">
        <v>346</v>
      </c>
      <c r="T15" s="53" t="s">
        <v>150</v>
      </c>
    </row>
    <row r="16" ht="72.0" customHeight="1">
      <c r="A16" s="45">
        <v>3.0</v>
      </c>
      <c r="B16" s="45" t="s">
        <v>168</v>
      </c>
      <c r="C16" s="45" t="s">
        <v>142</v>
      </c>
      <c r="D16" s="45" t="s">
        <v>355</v>
      </c>
      <c r="E16" s="48">
        <v>780.0</v>
      </c>
      <c r="F16" s="48">
        <f t="shared" si="1"/>
        <v>27.51369032</v>
      </c>
      <c r="G16" s="51">
        <v>1040.0</v>
      </c>
      <c r="H16" s="51">
        <v>46.0</v>
      </c>
      <c r="I16" s="51">
        <v>138.0</v>
      </c>
      <c r="J16" s="51">
        <v>35.0</v>
      </c>
      <c r="K16" s="51">
        <v>19.0</v>
      </c>
      <c r="L16" s="53" t="s">
        <v>361</v>
      </c>
      <c r="M16" s="53" t="s">
        <v>363</v>
      </c>
      <c r="N16" s="53" t="s">
        <v>364</v>
      </c>
      <c r="O16" s="53" t="s">
        <v>322</v>
      </c>
      <c r="P16" s="53" t="s">
        <v>367</v>
      </c>
      <c r="Q16" s="53" t="s">
        <v>140</v>
      </c>
      <c r="R16" s="53" t="s">
        <v>345</v>
      </c>
      <c r="S16" s="53" t="s">
        <v>369</v>
      </c>
      <c r="T16" s="53" t="s">
        <v>370</v>
      </c>
    </row>
    <row r="17" ht="72.0" customHeight="1">
      <c r="A17" s="45">
        <v>3.0</v>
      </c>
      <c r="B17" s="45" t="s">
        <v>168</v>
      </c>
      <c r="C17" s="45" t="s">
        <v>152</v>
      </c>
      <c r="D17" s="45" t="s">
        <v>372</v>
      </c>
      <c r="E17" s="48">
        <v>161.0</v>
      </c>
      <c r="F17" s="48">
        <f t="shared" si="1"/>
        <v>5.679107874</v>
      </c>
      <c r="G17" s="51">
        <v>240.0</v>
      </c>
      <c r="H17" s="51">
        <v>8.0</v>
      </c>
      <c r="I17" s="51">
        <v>21.0</v>
      </c>
      <c r="J17" s="51">
        <v>13.0</v>
      </c>
      <c r="K17" s="51">
        <v>3.0</v>
      </c>
      <c r="L17" s="53" t="s">
        <v>381</v>
      </c>
      <c r="M17" s="53" t="s">
        <v>382</v>
      </c>
      <c r="N17" s="53" t="s">
        <v>383</v>
      </c>
      <c r="O17" s="53" t="s">
        <v>385</v>
      </c>
      <c r="P17" s="53" t="s">
        <v>387</v>
      </c>
      <c r="Q17" s="53" t="s">
        <v>169</v>
      </c>
      <c r="R17" s="53" t="s">
        <v>390</v>
      </c>
      <c r="S17" s="53" t="s">
        <v>141</v>
      </c>
      <c r="T17" s="53" t="s">
        <v>393</v>
      </c>
    </row>
    <row r="18" ht="72.0" customHeight="1">
      <c r="A18" s="45">
        <v>3.0</v>
      </c>
      <c r="B18" s="45" t="s">
        <v>168</v>
      </c>
      <c r="C18" s="45" t="s">
        <v>171</v>
      </c>
      <c r="D18" s="45" t="s">
        <v>396</v>
      </c>
      <c r="E18" s="48">
        <v>250.0</v>
      </c>
      <c r="F18" s="48">
        <f t="shared" si="1"/>
        <v>8.818490487</v>
      </c>
      <c r="G18" s="51">
        <v>235.0</v>
      </c>
      <c r="H18" s="51">
        <v>10.0</v>
      </c>
      <c r="I18" s="51">
        <v>31.0</v>
      </c>
      <c r="J18" s="51">
        <v>8.0</v>
      </c>
      <c r="K18" s="51">
        <v>5.0</v>
      </c>
      <c r="L18" s="53" t="s">
        <v>402</v>
      </c>
      <c r="M18" s="53" t="s">
        <v>403</v>
      </c>
      <c r="N18" s="53" t="s">
        <v>404</v>
      </c>
      <c r="O18" s="53" t="s">
        <v>114</v>
      </c>
      <c r="P18" s="53" t="s">
        <v>139</v>
      </c>
      <c r="Q18" s="53" t="s">
        <v>195</v>
      </c>
      <c r="R18" s="53" t="s">
        <v>118</v>
      </c>
      <c r="S18" s="53" t="s">
        <v>119</v>
      </c>
      <c r="T18" s="53" t="s">
        <v>370</v>
      </c>
    </row>
    <row r="19" ht="72.0" customHeight="1">
      <c r="A19" s="45">
        <v>4.0</v>
      </c>
      <c r="B19" s="45" t="s">
        <v>201</v>
      </c>
      <c r="C19" s="45" t="s">
        <v>96</v>
      </c>
      <c r="D19" s="45" t="s">
        <v>406</v>
      </c>
      <c r="E19" s="48">
        <v>590.0</v>
      </c>
      <c r="F19" s="48">
        <f t="shared" si="1"/>
        <v>20.81163755</v>
      </c>
      <c r="G19" s="51">
        <v>690.0</v>
      </c>
      <c r="H19" s="51">
        <v>31.0</v>
      </c>
      <c r="I19" s="51">
        <v>99.0</v>
      </c>
      <c r="J19" s="51">
        <v>22.0</v>
      </c>
      <c r="K19" s="51">
        <v>14.0</v>
      </c>
      <c r="L19" s="53" t="s">
        <v>407</v>
      </c>
      <c r="M19" s="53" t="s">
        <v>408</v>
      </c>
      <c r="N19" s="53" t="s">
        <v>409</v>
      </c>
      <c r="O19" s="53" t="s">
        <v>138</v>
      </c>
      <c r="P19" s="53" t="s">
        <v>115</v>
      </c>
      <c r="Q19" s="53" t="s">
        <v>116</v>
      </c>
      <c r="R19" s="53" t="s">
        <v>118</v>
      </c>
      <c r="S19" s="53" t="s">
        <v>410</v>
      </c>
      <c r="T19" s="53" t="s">
        <v>150</v>
      </c>
    </row>
    <row r="20" ht="72.0" customHeight="1">
      <c r="A20" s="45">
        <v>4.0</v>
      </c>
      <c r="B20" s="45" t="s">
        <v>201</v>
      </c>
      <c r="C20" s="45" t="s">
        <v>124</v>
      </c>
      <c r="D20" s="45" t="s">
        <v>411</v>
      </c>
      <c r="E20" s="48">
        <v>780.0</v>
      </c>
      <c r="F20" s="48">
        <f t="shared" si="1"/>
        <v>27.51369032</v>
      </c>
      <c r="G20" s="51">
        <v>830.0</v>
      </c>
      <c r="H20" s="51">
        <v>39.0</v>
      </c>
      <c r="I20" s="51">
        <v>119.0</v>
      </c>
      <c r="J20" s="51">
        <v>24.0</v>
      </c>
      <c r="K20" s="51">
        <v>22.0</v>
      </c>
      <c r="L20" s="53" t="s">
        <v>413</v>
      </c>
      <c r="M20" s="53" t="s">
        <v>414</v>
      </c>
      <c r="N20" s="53" t="s">
        <v>415</v>
      </c>
      <c r="O20" s="53" t="s">
        <v>138</v>
      </c>
      <c r="P20" s="53" t="s">
        <v>167</v>
      </c>
      <c r="Q20" s="53" t="s">
        <v>116</v>
      </c>
      <c r="R20" s="53" t="s">
        <v>118</v>
      </c>
      <c r="S20" s="53" t="s">
        <v>282</v>
      </c>
      <c r="T20" s="53" t="s">
        <v>416</v>
      </c>
    </row>
    <row r="21" ht="72.0" customHeight="1">
      <c r="A21" s="45">
        <v>4.0</v>
      </c>
      <c r="B21" s="45" t="s">
        <v>201</v>
      </c>
      <c r="C21" s="45" t="s">
        <v>142</v>
      </c>
      <c r="D21" s="45" t="s">
        <v>417</v>
      </c>
      <c r="E21" s="48">
        <v>760.0</v>
      </c>
      <c r="F21" s="48">
        <f t="shared" si="1"/>
        <v>26.80821108</v>
      </c>
      <c r="G21" s="51">
        <v>1030.0</v>
      </c>
      <c r="H21" s="51">
        <v>45.0</v>
      </c>
      <c r="I21" s="51">
        <v>134.0</v>
      </c>
      <c r="J21" s="51">
        <v>35.0</v>
      </c>
      <c r="K21" s="51">
        <v>18.0</v>
      </c>
      <c r="L21" s="53" t="s">
        <v>418</v>
      </c>
      <c r="M21" s="53" t="s">
        <v>419</v>
      </c>
      <c r="N21" s="53" t="s">
        <v>420</v>
      </c>
      <c r="O21" s="53" t="s">
        <v>138</v>
      </c>
      <c r="P21" s="53" t="s">
        <v>167</v>
      </c>
      <c r="Q21" s="53" t="s">
        <v>116</v>
      </c>
      <c r="R21" s="53" t="s">
        <v>118</v>
      </c>
      <c r="S21" s="53" t="s">
        <v>422</v>
      </c>
      <c r="T21" s="53" t="s">
        <v>416</v>
      </c>
    </row>
    <row r="22" ht="72.0" customHeight="1">
      <c r="A22" s="45">
        <v>4.0</v>
      </c>
      <c r="B22" s="45" t="s">
        <v>201</v>
      </c>
      <c r="C22" s="45" t="s">
        <v>152</v>
      </c>
      <c r="D22" s="45" t="s">
        <v>423</v>
      </c>
      <c r="E22" s="48">
        <v>220.0</v>
      </c>
      <c r="F22" s="48">
        <f t="shared" si="1"/>
        <v>7.760271629</v>
      </c>
      <c r="G22" s="51">
        <v>235.0</v>
      </c>
      <c r="H22" s="51">
        <v>10.0</v>
      </c>
      <c r="I22" s="51">
        <v>30.0</v>
      </c>
      <c r="J22" s="51">
        <v>9.0</v>
      </c>
      <c r="K22" s="51">
        <v>8.0</v>
      </c>
      <c r="L22" s="53" t="s">
        <v>424</v>
      </c>
      <c r="M22" s="53" t="s">
        <v>425</v>
      </c>
      <c r="N22" s="53" t="s">
        <v>426</v>
      </c>
      <c r="O22" s="53" t="s">
        <v>114</v>
      </c>
      <c r="P22" s="53" t="s">
        <v>115</v>
      </c>
      <c r="Q22" s="53" t="s">
        <v>195</v>
      </c>
      <c r="R22" s="53" t="s">
        <v>118</v>
      </c>
      <c r="S22" s="53" t="s">
        <v>119</v>
      </c>
      <c r="T22" s="53" t="s">
        <v>416</v>
      </c>
    </row>
    <row r="23" ht="72.0" customHeight="1">
      <c r="A23" s="45">
        <v>4.0</v>
      </c>
      <c r="B23" s="45" t="s">
        <v>201</v>
      </c>
      <c r="C23" s="45" t="s">
        <v>171</v>
      </c>
      <c r="D23" s="45" t="s">
        <v>428</v>
      </c>
      <c r="E23" s="48">
        <v>80.0</v>
      </c>
      <c r="F23" s="48">
        <f t="shared" si="1"/>
        <v>2.821916956</v>
      </c>
      <c r="G23" s="51">
        <v>240.0</v>
      </c>
      <c r="H23" s="51">
        <v>12.0</v>
      </c>
      <c r="I23" s="51">
        <v>31.0</v>
      </c>
      <c r="J23" s="51">
        <v>9.0</v>
      </c>
      <c r="K23" s="51">
        <v>7.0</v>
      </c>
      <c r="L23" s="53" t="s">
        <v>429</v>
      </c>
      <c r="M23" s="53" t="s">
        <v>430</v>
      </c>
      <c r="N23" s="53" t="s">
        <v>431</v>
      </c>
      <c r="O23" s="53" t="s">
        <v>138</v>
      </c>
      <c r="P23" s="53" t="s">
        <v>432</v>
      </c>
      <c r="Q23" s="53" t="s">
        <v>116</v>
      </c>
      <c r="R23" s="53" t="s">
        <v>118</v>
      </c>
      <c r="S23" s="53" t="s">
        <v>282</v>
      </c>
      <c r="T23" s="53" t="s">
        <v>416</v>
      </c>
    </row>
    <row r="24" ht="72.0" customHeight="1">
      <c r="A24" s="45">
        <v>5.0</v>
      </c>
      <c r="B24" s="45" t="s">
        <v>239</v>
      </c>
      <c r="C24" s="45" t="s">
        <v>96</v>
      </c>
      <c r="D24" s="45" t="s">
        <v>435</v>
      </c>
      <c r="E24" s="48">
        <v>620.0</v>
      </c>
      <c r="F24" s="48">
        <f t="shared" si="1"/>
        <v>21.86985641</v>
      </c>
      <c r="G24" s="51">
        <v>710.0</v>
      </c>
      <c r="H24" s="51">
        <v>27.0</v>
      </c>
      <c r="I24" s="51">
        <v>104.0</v>
      </c>
      <c r="J24" s="51">
        <v>23.0</v>
      </c>
      <c r="K24" s="51">
        <v>14.0</v>
      </c>
      <c r="L24" s="53" t="s">
        <v>442</v>
      </c>
      <c r="M24" s="53" t="s">
        <v>444</v>
      </c>
      <c r="N24" s="53" t="s">
        <v>446</v>
      </c>
      <c r="O24" s="53" t="s">
        <v>322</v>
      </c>
      <c r="P24" s="53" t="s">
        <v>258</v>
      </c>
      <c r="Q24" s="53" t="s">
        <v>140</v>
      </c>
      <c r="R24" s="53" t="s">
        <v>118</v>
      </c>
      <c r="S24" s="53" t="s">
        <v>215</v>
      </c>
      <c r="T24" s="53" t="s">
        <v>451</v>
      </c>
    </row>
    <row r="25" ht="72.0" customHeight="1">
      <c r="A25" s="45">
        <v>5.0</v>
      </c>
      <c r="B25" s="45" t="s">
        <v>239</v>
      </c>
      <c r="C25" s="45" t="s">
        <v>124</v>
      </c>
      <c r="D25" s="45" t="s">
        <v>455</v>
      </c>
      <c r="E25" s="48">
        <v>790.0</v>
      </c>
      <c r="F25" s="48">
        <f t="shared" si="1"/>
        <v>27.86642994</v>
      </c>
      <c r="G25" s="51">
        <v>840.0</v>
      </c>
      <c r="H25" s="51">
        <v>39.0</v>
      </c>
      <c r="I25" s="51">
        <v>122.0</v>
      </c>
      <c r="J25" s="51">
        <v>24.0</v>
      </c>
      <c r="K25" s="51">
        <v>21.0</v>
      </c>
      <c r="L25" s="53" t="s">
        <v>461</v>
      </c>
      <c r="M25" s="53" t="s">
        <v>462</v>
      </c>
      <c r="N25" s="53" t="s">
        <v>464</v>
      </c>
      <c r="O25" s="53" t="s">
        <v>322</v>
      </c>
      <c r="P25" s="53" t="s">
        <v>258</v>
      </c>
      <c r="Q25" s="53" t="s">
        <v>140</v>
      </c>
      <c r="R25" s="53" t="s">
        <v>345</v>
      </c>
      <c r="S25" s="53" t="s">
        <v>282</v>
      </c>
      <c r="T25" s="53" t="s">
        <v>451</v>
      </c>
    </row>
    <row r="26" ht="72.0" customHeight="1">
      <c r="A26" s="45">
        <v>5.0</v>
      </c>
      <c r="B26" s="45" t="s">
        <v>239</v>
      </c>
      <c r="C26" s="45" t="s">
        <v>142</v>
      </c>
      <c r="D26" s="45" t="s">
        <v>467</v>
      </c>
      <c r="E26" s="48">
        <v>750.0</v>
      </c>
      <c r="F26" s="48">
        <f t="shared" si="1"/>
        <v>26.45547146</v>
      </c>
      <c r="G26" s="51">
        <v>1025.0</v>
      </c>
      <c r="H26" s="51">
        <v>47.0</v>
      </c>
      <c r="I26" s="51">
        <v>131.0</v>
      </c>
      <c r="J26" s="51">
        <v>35.0</v>
      </c>
      <c r="K26" s="51">
        <v>18.0</v>
      </c>
      <c r="L26" s="53" t="s">
        <v>468</v>
      </c>
      <c r="M26" s="53" t="s">
        <v>469</v>
      </c>
      <c r="N26" s="53" t="s">
        <v>470</v>
      </c>
      <c r="O26" s="53" t="s">
        <v>138</v>
      </c>
      <c r="P26" s="53" t="s">
        <v>115</v>
      </c>
      <c r="Q26" s="53" t="s">
        <v>116</v>
      </c>
      <c r="R26" s="53" t="s">
        <v>345</v>
      </c>
      <c r="S26" s="53" t="s">
        <v>346</v>
      </c>
      <c r="T26" s="53" t="s">
        <v>451</v>
      </c>
    </row>
    <row r="27" ht="72.0" customHeight="1">
      <c r="A27" s="45">
        <v>5.0</v>
      </c>
      <c r="B27" s="45" t="s">
        <v>239</v>
      </c>
      <c r="C27" s="45" t="s">
        <v>152</v>
      </c>
      <c r="D27" s="45" t="s">
        <v>471</v>
      </c>
      <c r="E27" s="48">
        <v>300.0</v>
      </c>
      <c r="F27" s="48">
        <f t="shared" si="1"/>
        <v>10.58218858</v>
      </c>
      <c r="G27" s="51">
        <v>235.0</v>
      </c>
      <c r="H27" s="51">
        <v>13.0</v>
      </c>
      <c r="I27" s="51">
        <v>29.0</v>
      </c>
      <c r="J27" s="51">
        <v>8.0</v>
      </c>
      <c r="K27" s="51">
        <v>5.0</v>
      </c>
      <c r="L27" s="53" t="s">
        <v>472</v>
      </c>
      <c r="M27" s="53" t="s">
        <v>473</v>
      </c>
      <c r="N27" s="53" t="s">
        <v>474</v>
      </c>
      <c r="O27" s="53" t="s">
        <v>114</v>
      </c>
      <c r="P27" s="53" t="s">
        <v>115</v>
      </c>
      <c r="Q27" s="53" t="s">
        <v>195</v>
      </c>
      <c r="R27" s="53" t="s">
        <v>118</v>
      </c>
      <c r="S27" s="53" t="s">
        <v>119</v>
      </c>
      <c r="T27" s="53" t="s">
        <v>451</v>
      </c>
    </row>
    <row r="28" ht="72.0" customHeight="1">
      <c r="A28" s="45">
        <v>5.0</v>
      </c>
      <c r="B28" s="45" t="s">
        <v>239</v>
      </c>
      <c r="C28" s="45" t="s">
        <v>171</v>
      </c>
      <c r="D28" s="45" t="s">
        <v>476</v>
      </c>
      <c r="E28" s="48">
        <v>70.0</v>
      </c>
      <c r="F28" s="48">
        <f t="shared" si="1"/>
        <v>2.469177336</v>
      </c>
      <c r="G28" s="51">
        <v>235.0</v>
      </c>
      <c r="H28" s="51">
        <v>11.0</v>
      </c>
      <c r="I28" s="51">
        <v>28.0</v>
      </c>
      <c r="J28" s="51">
        <v>10.0</v>
      </c>
      <c r="K28" s="51">
        <v>5.0</v>
      </c>
      <c r="L28" s="53" t="s">
        <v>477</v>
      </c>
      <c r="M28" s="53" t="s">
        <v>478</v>
      </c>
      <c r="N28" s="53" t="s">
        <v>479</v>
      </c>
      <c r="O28" s="53" t="s">
        <v>166</v>
      </c>
      <c r="P28" s="53" t="s">
        <v>432</v>
      </c>
      <c r="Q28" s="53" t="s">
        <v>169</v>
      </c>
      <c r="R28" s="53" t="s">
        <v>118</v>
      </c>
      <c r="S28" s="53" t="s">
        <v>170</v>
      </c>
      <c r="T28" s="53" t="s">
        <v>451</v>
      </c>
    </row>
    <row r="29" ht="72.0" customHeight="1">
      <c r="A29" s="45">
        <v>6.0</v>
      </c>
      <c r="B29" s="45" t="s">
        <v>286</v>
      </c>
      <c r="C29" s="45" t="s">
        <v>96</v>
      </c>
      <c r="D29" s="45" t="s">
        <v>481</v>
      </c>
      <c r="E29" s="48">
        <v>700.0</v>
      </c>
      <c r="F29" s="48">
        <f t="shared" si="1"/>
        <v>24.69177336</v>
      </c>
      <c r="G29" s="51">
        <v>680.0</v>
      </c>
      <c r="H29" s="51">
        <v>30.0</v>
      </c>
      <c r="I29" s="51">
        <v>96.0</v>
      </c>
      <c r="J29" s="51">
        <v>21.0</v>
      </c>
      <c r="K29" s="51">
        <v>12.0</v>
      </c>
      <c r="L29" s="53" t="s">
        <v>482</v>
      </c>
      <c r="M29" s="53" t="s">
        <v>483</v>
      </c>
      <c r="N29" s="53" t="s">
        <v>484</v>
      </c>
      <c r="O29" s="53" t="s">
        <v>322</v>
      </c>
      <c r="P29" s="53" t="s">
        <v>148</v>
      </c>
      <c r="Q29" s="53" t="s">
        <v>140</v>
      </c>
      <c r="R29" s="53" t="s">
        <v>118</v>
      </c>
      <c r="S29" s="53" t="s">
        <v>485</v>
      </c>
      <c r="T29" s="53" t="s">
        <v>150</v>
      </c>
    </row>
    <row r="30" ht="72.0" customHeight="1">
      <c r="A30" s="45">
        <v>6.0</v>
      </c>
      <c r="B30" s="45" t="s">
        <v>286</v>
      </c>
      <c r="C30" s="45" t="s">
        <v>124</v>
      </c>
      <c r="D30" s="45" t="s">
        <v>486</v>
      </c>
      <c r="E30" s="48">
        <v>790.0</v>
      </c>
      <c r="F30" s="48">
        <f t="shared" si="1"/>
        <v>27.86642994</v>
      </c>
      <c r="G30" s="51">
        <v>845.0</v>
      </c>
      <c r="H30" s="51">
        <v>40.0</v>
      </c>
      <c r="I30" s="51">
        <v>116.0</v>
      </c>
      <c r="J30" s="51">
        <v>27.0</v>
      </c>
      <c r="K30" s="51">
        <v>17.0</v>
      </c>
      <c r="L30" s="53" t="s">
        <v>487</v>
      </c>
      <c r="M30" s="53" t="s">
        <v>488</v>
      </c>
      <c r="N30" s="53" t="s">
        <v>489</v>
      </c>
      <c r="O30" s="53" t="s">
        <v>138</v>
      </c>
      <c r="P30" s="53" t="s">
        <v>258</v>
      </c>
      <c r="Q30" s="53" t="s">
        <v>140</v>
      </c>
      <c r="R30" s="53" t="s">
        <v>118</v>
      </c>
      <c r="S30" s="53" t="s">
        <v>485</v>
      </c>
      <c r="T30" s="53" t="s">
        <v>491</v>
      </c>
    </row>
    <row r="31" ht="72.0" customHeight="1">
      <c r="A31" s="45">
        <v>6.0</v>
      </c>
      <c r="B31" s="45" t="s">
        <v>286</v>
      </c>
      <c r="C31" s="45" t="s">
        <v>142</v>
      </c>
      <c r="D31" s="45" t="s">
        <v>492</v>
      </c>
      <c r="E31" s="48">
        <v>790.0</v>
      </c>
      <c r="F31" s="48">
        <f t="shared" si="1"/>
        <v>27.86642994</v>
      </c>
      <c r="G31" s="51">
        <v>1040.0</v>
      </c>
      <c r="H31" s="51">
        <v>49.0</v>
      </c>
      <c r="I31" s="51">
        <v>136.0</v>
      </c>
      <c r="J31" s="51">
        <v>36.0</v>
      </c>
      <c r="K31" s="51">
        <v>17.0</v>
      </c>
      <c r="L31" s="53" t="s">
        <v>493</v>
      </c>
      <c r="M31" s="53" t="s">
        <v>494</v>
      </c>
      <c r="N31" s="53" t="s">
        <v>495</v>
      </c>
      <c r="O31" s="53" t="s">
        <v>322</v>
      </c>
      <c r="P31" s="53" t="s">
        <v>258</v>
      </c>
      <c r="Q31" s="53" t="s">
        <v>140</v>
      </c>
      <c r="R31" s="53" t="s">
        <v>345</v>
      </c>
      <c r="S31" s="53" t="s">
        <v>485</v>
      </c>
      <c r="T31" s="53" t="s">
        <v>260</v>
      </c>
    </row>
    <row r="32" ht="72.0" customHeight="1">
      <c r="A32" s="45">
        <v>6.0</v>
      </c>
      <c r="B32" s="45" t="s">
        <v>286</v>
      </c>
      <c r="C32" s="45" t="s">
        <v>152</v>
      </c>
      <c r="D32" s="45" t="s">
        <v>496</v>
      </c>
      <c r="E32" s="48">
        <v>105.0</v>
      </c>
      <c r="F32" s="48">
        <f t="shared" si="1"/>
        <v>3.703766005</v>
      </c>
      <c r="G32" s="51">
        <v>235.0</v>
      </c>
      <c r="H32" s="51">
        <v>9.0</v>
      </c>
      <c r="I32" s="51">
        <v>37.0</v>
      </c>
      <c r="J32" s="51">
        <v>6.0</v>
      </c>
      <c r="K32" s="51">
        <v>5.0</v>
      </c>
      <c r="L32" s="53" t="s">
        <v>497</v>
      </c>
      <c r="M32" s="53" t="s">
        <v>498</v>
      </c>
      <c r="N32" s="53" t="s">
        <v>499</v>
      </c>
      <c r="O32" s="53" t="s">
        <v>322</v>
      </c>
      <c r="P32" s="53" t="s">
        <v>115</v>
      </c>
      <c r="Q32" s="53" t="s">
        <v>140</v>
      </c>
      <c r="R32" s="53" t="s">
        <v>118</v>
      </c>
      <c r="S32" s="53" t="s">
        <v>119</v>
      </c>
      <c r="T32" s="53" t="s">
        <v>491</v>
      </c>
    </row>
    <row r="33" ht="72.0" customHeight="1">
      <c r="A33" s="45">
        <v>6.0</v>
      </c>
      <c r="B33" s="45" t="s">
        <v>286</v>
      </c>
      <c r="C33" s="45" t="s">
        <v>171</v>
      </c>
      <c r="D33" s="45" t="s">
        <v>501</v>
      </c>
      <c r="E33" s="48">
        <v>150.0</v>
      </c>
      <c r="F33" s="48">
        <f t="shared" si="1"/>
        <v>5.291094292</v>
      </c>
      <c r="G33" s="51">
        <v>235.0</v>
      </c>
      <c r="H33" s="51">
        <v>11.0</v>
      </c>
      <c r="I33" s="51">
        <v>28.0</v>
      </c>
      <c r="J33" s="51">
        <v>9.0</v>
      </c>
      <c r="K33" s="51">
        <v>7.0</v>
      </c>
      <c r="L33" s="53" t="s">
        <v>502</v>
      </c>
      <c r="M33" s="53" t="s">
        <v>503</v>
      </c>
      <c r="N33" s="53" t="s">
        <v>504</v>
      </c>
      <c r="O33" s="53" t="s">
        <v>166</v>
      </c>
      <c r="P33" s="53" t="s">
        <v>278</v>
      </c>
      <c r="Q33" s="53" t="s">
        <v>169</v>
      </c>
      <c r="R33" s="53" t="s">
        <v>280</v>
      </c>
      <c r="S33" s="53" t="s">
        <v>505</v>
      </c>
      <c r="T33" s="53" t="s">
        <v>491</v>
      </c>
    </row>
    <row r="34" ht="72.0" customHeight="1">
      <c r="A34" s="45">
        <v>7.0</v>
      </c>
      <c r="B34" s="45" t="s">
        <v>315</v>
      </c>
      <c r="C34" s="45" t="s">
        <v>96</v>
      </c>
      <c r="D34" s="45" t="s">
        <v>506</v>
      </c>
      <c r="E34" s="48">
        <v>520.0</v>
      </c>
      <c r="F34" s="48">
        <f t="shared" si="1"/>
        <v>18.34246021</v>
      </c>
      <c r="G34" s="51">
        <v>700.0</v>
      </c>
      <c r="H34" s="51">
        <v>31.0</v>
      </c>
      <c r="I34" s="51">
        <v>100.0</v>
      </c>
      <c r="J34" s="51">
        <v>22.0</v>
      </c>
      <c r="K34" s="51">
        <v>14.0</v>
      </c>
      <c r="L34" s="53" t="s">
        <v>508</v>
      </c>
      <c r="M34" s="53" t="s">
        <v>509</v>
      </c>
      <c r="N34" s="53" t="s">
        <v>510</v>
      </c>
      <c r="O34" s="53" t="s">
        <v>385</v>
      </c>
      <c r="P34" s="53" t="s">
        <v>511</v>
      </c>
      <c r="Q34" s="53" t="s">
        <v>195</v>
      </c>
      <c r="R34" s="53" t="s">
        <v>118</v>
      </c>
      <c r="S34" s="53" t="s">
        <v>512</v>
      </c>
      <c r="T34" s="53" t="s">
        <v>513</v>
      </c>
    </row>
    <row r="35" ht="72.0" customHeight="1">
      <c r="A35" s="45">
        <v>7.0</v>
      </c>
      <c r="B35" s="45" t="s">
        <v>315</v>
      </c>
      <c r="C35" s="45" t="s">
        <v>124</v>
      </c>
      <c r="D35" s="45" t="s">
        <v>514</v>
      </c>
      <c r="E35" s="48">
        <v>740.0</v>
      </c>
      <c r="F35" s="48">
        <f t="shared" si="1"/>
        <v>26.10273184</v>
      </c>
      <c r="G35" s="51">
        <v>830.0</v>
      </c>
      <c r="H35" s="51">
        <v>38.0</v>
      </c>
      <c r="I35" s="51">
        <v>112.0</v>
      </c>
      <c r="J35" s="51">
        <v>27.0</v>
      </c>
      <c r="K35" s="51">
        <v>21.0</v>
      </c>
      <c r="L35" s="53" t="s">
        <v>515</v>
      </c>
      <c r="M35" s="53" t="s">
        <v>516</v>
      </c>
      <c r="N35" s="53" t="s">
        <v>517</v>
      </c>
      <c r="O35" s="53" t="s">
        <v>385</v>
      </c>
      <c r="P35" s="53" t="s">
        <v>115</v>
      </c>
      <c r="Q35" s="53" t="s">
        <v>116</v>
      </c>
      <c r="R35" s="53" t="s">
        <v>118</v>
      </c>
      <c r="S35" s="53" t="s">
        <v>369</v>
      </c>
      <c r="T35" s="53" t="s">
        <v>513</v>
      </c>
    </row>
    <row r="36" ht="72.0" customHeight="1">
      <c r="A36" s="45">
        <v>7.0</v>
      </c>
      <c r="B36" s="45" t="s">
        <v>315</v>
      </c>
      <c r="C36" s="45" t="s">
        <v>142</v>
      </c>
      <c r="D36" s="45" t="s">
        <v>518</v>
      </c>
      <c r="E36" s="48">
        <v>780.0</v>
      </c>
      <c r="F36" s="48">
        <f t="shared" si="1"/>
        <v>27.51369032</v>
      </c>
      <c r="G36" s="51">
        <v>1030.0</v>
      </c>
      <c r="H36" s="51">
        <v>45.0</v>
      </c>
      <c r="I36" s="51">
        <v>134.0</v>
      </c>
      <c r="J36" s="51">
        <v>35.0</v>
      </c>
      <c r="K36" s="51">
        <v>19.0</v>
      </c>
      <c r="L36" s="53" t="s">
        <v>520</v>
      </c>
      <c r="M36" s="53" t="s">
        <v>521</v>
      </c>
      <c r="N36" s="53" t="s">
        <v>522</v>
      </c>
      <c r="O36" s="53" t="s">
        <v>385</v>
      </c>
      <c r="P36" s="53" t="s">
        <v>167</v>
      </c>
      <c r="Q36" s="53" t="s">
        <v>116</v>
      </c>
      <c r="R36" s="53" t="s">
        <v>118</v>
      </c>
      <c r="S36" s="53" t="s">
        <v>523</v>
      </c>
      <c r="T36" s="53" t="s">
        <v>150</v>
      </c>
    </row>
    <row r="37" ht="72.0" customHeight="1">
      <c r="A37" s="45">
        <v>7.0</v>
      </c>
      <c r="B37" s="45" t="s">
        <v>315</v>
      </c>
      <c r="C37" s="45" t="s">
        <v>152</v>
      </c>
      <c r="D37" s="45" t="s">
        <v>524</v>
      </c>
      <c r="E37" s="48">
        <v>55.0</v>
      </c>
      <c r="F37" s="48">
        <f t="shared" si="1"/>
        <v>1.940067907</v>
      </c>
      <c r="G37" s="51">
        <v>235.0</v>
      </c>
      <c r="H37" s="51">
        <v>10.0</v>
      </c>
      <c r="I37" s="51">
        <v>26.0</v>
      </c>
      <c r="J37" s="51">
        <v>11.0</v>
      </c>
      <c r="K37" s="51">
        <v>5.0</v>
      </c>
      <c r="L37" s="53" t="s">
        <v>525</v>
      </c>
      <c r="M37" s="53" t="s">
        <v>526</v>
      </c>
      <c r="N37" s="53" t="s">
        <v>527</v>
      </c>
      <c r="O37" s="53" t="s">
        <v>385</v>
      </c>
      <c r="P37" s="53" t="s">
        <v>528</v>
      </c>
      <c r="Q37" s="53" t="s">
        <v>169</v>
      </c>
      <c r="R37" s="53" t="s">
        <v>280</v>
      </c>
      <c r="S37" s="53" t="s">
        <v>505</v>
      </c>
      <c r="T37" s="53" t="s">
        <v>513</v>
      </c>
    </row>
    <row r="38" ht="72.0" customHeight="1">
      <c r="A38" s="45">
        <v>7.0</v>
      </c>
      <c r="B38" s="45" t="s">
        <v>315</v>
      </c>
      <c r="C38" s="45" t="s">
        <v>171</v>
      </c>
      <c r="D38" s="45" t="s">
        <v>530</v>
      </c>
      <c r="E38" s="48">
        <v>180.0</v>
      </c>
      <c r="F38" s="48">
        <f t="shared" si="1"/>
        <v>6.349313151</v>
      </c>
      <c r="G38" s="51">
        <v>235.0</v>
      </c>
      <c r="H38" s="51">
        <v>9.0</v>
      </c>
      <c r="I38" s="51">
        <v>34.0</v>
      </c>
      <c r="J38" s="51">
        <v>7.0</v>
      </c>
      <c r="K38" s="51">
        <v>6.0</v>
      </c>
      <c r="L38" s="53" t="s">
        <v>531</v>
      </c>
      <c r="M38" s="53" t="s">
        <v>532</v>
      </c>
      <c r="N38" s="53" t="s">
        <v>533</v>
      </c>
      <c r="O38" s="53" t="s">
        <v>385</v>
      </c>
      <c r="P38" s="53" t="s">
        <v>115</v>
      </c>
      <c r="Q38" s="53" t="s">
        <v>116</v>
      </c>
      <c r="R38" s="53" t="s">
        <v>390</v>
      </c>
      <c r="S38" s="53" t="s">
        <v>119</v>
      </c>
      <c r="T38" s="53" t="s">
        <v>513</v>
      </c>
    </row>
    <row r="39" ht="72.0" customHeight="1">
      <c r="A39" s="45">
        <v>8.0</v>
      </c>
      <c r="B39" s="45" t="s">
        <v>351</v>
      </c>
      <c r="C39" s="45" t="s">
        <v>96</v>
      </c>
      <c r="D39" s="45" t="s">
        <v>534</v>
      </c>
      <c r="E39" s="48">
        <v>610.0</v>
      </c>
      <c r="F39" s="48">
        <f t="shared" si="1"/>
        <v>21.51711679</v>
      </c>
      <c r="G39" s="51">
        <v>690.0</v>
      </c>
      <c r="H39" s="51">
        <v>32.0</v>
      </c>
      <c r="I39" s="51">
        <v>94.0</v>
      </c>
      <c r="J39" s="51">
        <v>23.0</v>
      </c>
      <c r="K39" s="51">
        <v>13.0</v>
      </c>
      <c r="L39" s="53" t="s">
        <v>536</v>
      </c>
      <c r="M39" s="53" t="s">
        <v>537</v>
      </c>
      <c r="N39" s="53" t="s">
        <v>538</v>
      </c>
      <c r="O39" s="53" t="s">
        <v>138</v>
      </c>
      <c r="P39" s="53" t="s">
        <v>167</v>
      </c>
      <c r="Q39" s="53" t="s">
        <v>116</v>
      </c>
      <c r="R39" s="53" t="s">
        <v>118</v>
      </c>
      <c r="S39" s="53" t="s">
        <v>505</v>
      </c>
      <c r="T39" s="53" t="s">
        <v>150</v>
      </c>
    </row>
    <row r="40" ht="72.0" customHeight="1">
      <c r="A40" s="45">
        <v>8.0</v>
      </c>
      <c r="B40" s="45" t="s">
        <v>351</v>
      </c>
      <c r="C40" s="45" t="s">
        <v>124</v>
      </c>
      <c r="D40" s="45" t="s">
        <v>539</v>
      </c>
      <c r="E40" s="48">
        <v>770.0</v>
      </c>
      <c r="F40" s="48">
        <f t="shared" si="1"/>
        <v>27.1609507</v>
      </c>
      <c r="G40" s="51">
        <v>850.0</v>
      </c>
      <c r="H40" s="51">
        <v>41.0</v>
      </c>
      <c r="I40" s="51">
        <v>116.0</v>
      </c>
      <c r="J40" s="51">
        <v>28.0</v>
      </c>
      <c r="K40" s="51">
        <v>18.0</v>
      </c>
      <c r="L40" s="53" t="s">
        <v>540</v>
      </c>
      <c r="M40" s="53" t="s">
        <v>541</v>
      </c>
      <c r="N40" s="53" t="s">
        <v>542</v>
      </c>
      <c r="O40" s="53" t="s">
        <v>138</v>
      </c>
      <c r="P40" s="53" t="s">
        <v>258</v>
      </c>
      <c r="Q40" s="53" t="s">
        <v>195</v>
      </c>
      <c r="R40" s="53" t="s">
        <v>118</v>
      </c>
      <c r="S40" s="53" t="s">
        <v>149</v>
      </c>
      <c r="T40" s="53" t="s">
        <v>544</v>
      </c>
    </row>
    <row r="41" ht="72.0" customHeight="1">
      <c r="A41" s="45">
        <v>8.0</v>
      </c>
      <c r="B41" s="45" t="s">
        <v>351</v>
      </c>
      <c r="C41" s="45" t="s">
        <v>142</v>
      </c>
      <c r="D41" s="45" t="s">
        <v>547</v>
      </c>
      <c r="E41" s="48">
        <v>760.0</v>
      </c>
      <c r="F41" s="48">
        <f t="shared" si="1"/>
        <v>26.80821108</v>
      </c>
      <c r="G41" s="51">
        <v>1035.0</v>
      </c>
      <c r="H41" s="51">
        <v>51.0</v>
      </c>
      <c r="I41" s="51">
        <v>132.0</v>
      </c>
      <c r="J41" s="51">
        <v>36.0</v>
      </c>
      <c r="K41" s="51">
        <v>16.0</v>
      </c>
      <c r="L41" s="53" t="s">
        <v>552</v>
      </c>
      <c r="M41" s="53" t="s">
        <v>554</v>
      </c>
      <c r="N41" s="53" t="s">
        <v>556</v>
      </c>
      <c r="O41" s="53" t="s">
        <v>138</v>
      </c>
      <c r="P41" s="53" t="s">
        <v>115</v>
      </c>
      <c r="Q41" s="53" t="s">
        <v>169</v>
      </c>
      <c r="R41" s="53" t="s">
        <v>118</v>
      </c>
      <c r="S41" s="53" t="s">
        <v>505</v>
      </c>
      <c r="T41" s="53" t="s">
        <v>544</v>
      </c>
    </row>
    <row r="42" ht="72.0" customHeight="1">
      <c r="A42" s="45">
        <v>8.0</v>
      </c>
      <c r="B42" s="45" t="s">
        <v>351</v>
      </c>
      <c r="C42" s="45" t="s">
        <v>152</v>
      </c>
      <c r="D42" s="45" t="s">
        <v>565</v>
      </c>
      <c r="E42" s="48">
        <v>75.0</v>
      </c>
      <c r="F42" s="48">
        <f t="shared" si="1"/>
        <v>2.645547146</v>
      </c>
      <c r="G42" s="51">
        <v>230.0</v>
      </c>
      <c r="H42" s="51">
        <v>10.0</v>
      </c>
      <c r="I42" s="51">
        <v>29.0</v>
      </c>
      <c r="J42" s="51">
        <v>8.0</v>
      </c>
      <c r="K42" s="51">
        <v>5.0</v>
      </c>
      <c r="L42" s="53" t="s">
        <v>566</v>
      </c>
      <c r="M42" s="53" t="s">
        <v>568</v>
      </c>
      <c r="N42" s="53" t="s">
        <v>569</v>
      </c>
      <c r="O42" s="53" t="s">
        <v>166</v>
      </c>
      <c r="P42" s="53" t="s">
        <v>570</v>
      </c>
      <c r="Q42" s="53" t="s">
        <v>169</v>
      </c>
      <c r="R42" s="53" t="s">
        <v>280</v>
      </c>
      <c r="S42" s="53" t="s">
        <v>141</v>
      </c>
      <c r="T42" s="53" t="s">
        <v>544</v>
      </c>
    </row>
    <row r="43" ht="72.0" customHeight="1">
      <c r="A43" s="45">
        <v>8.0</v>
      </c>
      <c r="B43" s="45" t="s">
        <v>351</v>
      </c>
      <c r="C43" s="45" t="s">
        <v>171</v>
      </c>
      <c r="D43" s="45" t="s">
        <v>573</v>
      </c>
      <c r="E43" s="48">
        <v>310.0</v>
      </c>
      <c r="F43" s="48">
        <f t="shared" si="1"/>
        <v>10.9349282</v>
      </c>
      <c r="G43" s="51">
        <v>235.0</v>
      </c>
      <c r="H43" s="51">
        <v>13.0</v>
      </c>
      <c r="I43" s="51">
        <v>30.0</v>
      </c>
      <c r="J43" s="51">
        <v>8.0</v>
      </c>
      <c r="K43" s="51">
        <v>6.0</v>
      </c>
      <c r="L43" s="53" t="s">
        <v>574</v>
      </c>
      <c r="M43" s="53" t="s">
        <v>575</v>
      </c>
      <c r="N43" s="53" t="s">
        <v>576</v>
      </c>
      <c r="O43" s="53" t="s">
        <v>114</v>
      </c>
      <c r="P43" s="53" t="s">
        <v>115</v>
      </c>
      <c r="Q43" s="53" t="s">
        <v>195</v>
      </c>
      <c r="R43" s="53" t="s">
        <v>118</v>
      </c>
      <c r="S43" s="53" t="s">
        <v>512</v>
      </c>
      <c r="T43" s="53" t="s">
        <v>544</v>
      </c>
    </row>
    <row r="44" ht="72.0" customHeight="1">
      <c r="A44" s="45">
        <v>9.0</v>
      </c>
      <c r="B44" s="45" t="s">
        <v>380</v>
      </c>
      <c r="C44" s="45" t="s">
        <v>96</v>
      </c>
      <c r="D44" s="45" t="s">
        <v>577</v>
      </c>
      <c r="E44" s="48">
        <v>500.0</v>
      </c>
      <c r="F44" s="48">
        <f t="shared" si="1"/>
        <v>17.63698097</v>
      </c>
      <c r="G44" s="51">
        <v>680.0</v>
      </c>
      <c r="H44" s="51">
        <v>27.0</v>
      </c>
      <c r="I44" s="51">
        <v>102.0</v>
      </c>
      <c r="J44" s="51">
        <v>20.0</v>
      </c>
      <c r="K44" s="51">
        <v>15.0</v>
      </c>
      <c r="L44" s="53" t="s">
        <v>580</v>
      </c>
      <c r="M44" s="53" t="s">
        <v>581</v>
      </c>
      <c r="N44" s="53" t="s">
        <v>583</v>
      </c>
      <c r="O44" s="53" t="s">
        <v>114</v>
      </c>
      <c r="P44" s="53" t="s">
        <v>115</v>
      </c>
      <c r="Q44" s="53" t="s">
        <v>116</v>
      </c>
      <c r="R44" s="53" t="s">
        <v>345</v>
      </c>
      <c r="S44" s="53" t="s">
        <v>119</v>
      </c>
      <c r="T44" s="53" t="s">
        <v>584</v>
      </c>
    </row>
    <row r="45" ht="72.0" customHeight="1">
      <c r="A45" s="45">
        <v>9.0</v>
      </c>
      <c r="B45" s="45" t="s">
        <v>380</v>
      </c>
      <c r="C45" s="45" t="s">
        <v>124</v>
      </c>
      <c r="D45" s="45" t="s">
        <v>585</v>
      </c>
      <c r="E45" s="48">
        <v>790.0</v>
      </c>
      <c r="F45" s="48">
        <f t="shared" si="1"/>
        <v>27.86642994</v>
      </c>
      <c r="G45" s="51">
        <v>835.0</v>
      </c>
      <c r="H45" s="51">
        <v>40.0</v>
      </c>
      <c r="I45" s="51">
        <v>121.0</v>
      </c>
      <c r="J45" s="51">
        <v>23.0</v>
      </c>
      <c r="K45" s="51">
        <v>23.0</v>
      </c>
      <c r="L45" s="53" t="s">
        <v>586</v>
      </c>
      <c r="M45" s="53" t="s">
        <v>587</v>
      </c>
      <c r="N45" s="53" t="s">
        <v>588</v>
      </c>
      <c r="O45" s="53" t="s">
        <v>138</v>
      </c>
      <c r="P45" s="53" t="s">
        <v>167</v>
      </c>
      <c r="Q45" s="53" t="s">
        <v>116</v>
      </c>
      <c r="R45" s="53" t="s">
        <v>345</v>
      </c>
      <c r="S45" s="53" t="s">
        <v>282</v>
      </c>
      <c r="T45" s="53" t="s">
        <v>584</v>
      </c>
    </row>
    <row r="46" ht="72.0" customHeight="1">
      <c r="A46" s="45">
        <v>9.0</v>
      </c>
      <c r="B46" s="45" t="s">
        <v>380</v>
      </c>
      <c r="C46" s="45" t="s">
        <v>142</v>
      </c>
      <c r="D46" s="45" t="s">
        <v>589</v>
      </c>
      <c r="E46" s="48">
        <v>780.0</v>
      </c>
      <c r="F46" s="48">
        <f t="shared" si="1"/>
        <v>27.51369032</v>
      </c>
      <c r="G46" s="51">
        <v>1050.0</v>
      </c>
      <c r="H46" s="51">
        <v>46.0</v>
      </c>
      <c r="I46" s="51">
        <v>138.0</v>
      </c>
      <c r="J46" s="51">
        <v>37.0</v>
      </c>
      <c r="K46" s="51">
        <v>21.0</v>
      </c>
      <c r="L46" s="53" t="s">
        <v>590</v>
      </c>
      <c r="M46" s="53" t="s">
        <v>591</v>
      </c>
      <c r="N46" s="53" t="s">
        <v>592</v>
      </c>
      <c r="O46" s="53" t="s">
        <v>322</v>
      </c>
      <c r="P46" s="53" t="s">
        <v>258</v>
      </c>
      <c r="Q46" s="53" t="s">
        <v>140</v>
      </c>
      <c r="R46" s="53" t="s">
        <v>118</v>
      </c>
      <c r="S46" s="53" t="s">
        <v>282</v>
      </c>
      <c r="T46" s="53" t="s">
        <v>584</v>
      </c>
    </row>
    <row r="47" ht="72.0" customHeight="1">
      <c r="A47" s="45">
        <v>9.0</v>
      </c>
      <c r="B47" s="45" t="s">
        <v>380</v>
      </c>
      <c r="C47" s="45" t="s">
        <v>152</v>
      </c>
      <c r="D47" s="45" t="s">
        <v>594</v>
      </c>
      <c r="E47" s="48">
        <v>75.0</v>
      </c>
      <c r="F47" s="48">
        <f t="shared" si="1"/>
        <v>2.645547146</v>
      </c>
      <c r="G47" s="51">
        <v>235.0</v>
      </c>
      <c r="H47" s="51">
        <v>12.0</v>
      </c>
      <c r="I47" s="51">
        <v>28.0</v>
      </c>
      <c r="J47" s="51">
        <v>9.0</v>
      </c>
      <c r="K47" s="51">
        <v>7.0</v>
      </c>
      <c r="L47" s="53" t="s">
        <v>595</v>
      </c>
      <c r="M47" s="53" t="s">
        <v>596</v>
      </c>
      <c r="N47" s="53" t="s">
        <v>597</v>
      </c>
      <c r="O47" s="53" t="s">
        <v>166</v>
      </c>
      <c r="P47" s="53" t="s">
        <v>278</v>
      </c>
      <c r="Q47" s="53" t="s">
        <v>169</v>
      </c>
      <c r="R47" s="53" t="s">
        <v>280</v>
      </c>
      <c r="S47" s="53" t="s">
        <v>505</v>
      </c>
      <c r="T47" s="53" t="s">
        <v>584</v>
      </c>
    </row>
    <row r="48" ht="72.0" customHeight="1">
      <c r="A48" s="45">
        <v>9.0</v>
      </c>
      <c r="B48" s="45" t="s">
        <v>380</v>
      </c>
      <c r="C48" s="45" t="s">
        <v>171</v>
      </c>
      <c r="D48" s="45" t="s">
        <v>598</v>
      </c>
      <c r="E48" s="48">
        <v>250.0</v>
      </c>
      <c r="F48" s="48">
        <f t="shared" si="1"/>
        <v>8.818490487</v>
      </c>
      <c r="G48" s="51">
        <v>235.0</v>
      </c>
      <c r="H48" s="51">
        <v>11.0</v>
      </c>
      <c r="I48" s="51">
        <v>31.0</v>
      </c>
      <c r="J48" s="51">
        <v>8.0</v>
      </c>
      <c r="K48" s="51">
        <v>6.0</v>
      </c>
      <c r="L48" s="53" t="s">
        <v>599</v>
      </c>
      <c r="M48" s="53" t="s">
        <v>600</v>
      </c>
      <c r="N48" s="53" t="s">
        <v>602</v>
      </c>
      <c r="O48" s="53" t="s">
        <v>114</v>
      </c>
      <c r="P48" s="53" t="s">
        <v>115</v>
      </c>
      <c r="Q48" s="53" t="s">
        <v>195</v>
      </c>
      <c r="R48" s="53" t="s">
        <v>118</v>
      </c>
      <c r="S48" s="53" t="s">
        <v>119</v>
      </c>
      <c r="T48" s="53" t="s">
        <v>584</v>
      </c>
    </row>
    <row r="49" ht="72.0" customHeight="1">
      <c r="A49" s="45">
        <v>10.0</v>
      </c>
      <c r="B49" s="45" t="s">
        <v>405</v>
      </c>
      <c r="C49" s="45" t="s">
        <v>96</v>
      </c>
      <c r="D49" s="45" t="s">
        <v>603</v>
      </c>
      <c r="E49" s="48">
        <v>590.0</v>
      </c>
      <c r="F49" s="48">
        <f t="shared" si="1"/>
        <v>20.81163755</v>
      </c>
      <c r="G49" s="51">
        <v>700.0</v>
      </c>
      <c r="H49" s="51">
        <v>29.0</v>
      </c>
      <c r="I49" s="51">
        <v>104.0</v>
      </c>
      <c r="J49" s="51">
        <v>22.0</v>
      </c>
      <c r="K49" s="51">
        <v>15.0</v>
      </c>
      <c r="L49" s="53" t="s">
        <v>604</v>
      </c>
      <c r="M49" s="53" t="s">
        <v>605</v>
      </c>
      <c r="N49" s="53" t="s">
        <v>606</v>
      </c>
      <c r="O49" s="53" t="s">
        <v>114</v>
      </c>
      <c r="P49" s="53" t="s">
        <v>167</v>
      </c>
      <c r="Q49" s="53" t="s">
        <v>195</v>
      </c>
      <c r="R49" s="53" t="s">
        <v>118</v>
      </c>
      <c r="S49" s="53" t="s">
        <v>215</v>
      </c>
      <c r="T49" s="53" t="s">
        <v>607</v>
      </c>
    </row>
    <row r="50" ht="72.0" customHeight="1">
      <c r="A50" s="45">
        <v>10.0</v>
      </c>
      <c r="B50" s="45" t="s">
        <v>405</v>
      </c>
      <c r="C50" s="45" t="s">
        <v>124</v>
      </c>
      <c r="D50" s="45" t="s">
        <v>608</v>
      </c>
      <c r="E50" s="48">
        <v>760.0</v>
      </c>
      <c r="F50" s="48">
        <f t="shared" si="1"/>
        <v>26.80821108</v>
      </c>
      <c r="G50" s="51">
        <v>820.0</v>
      </c>
      <c r="H50" s="51">
        <v>37.0</v>
      </c>
      <c r="I50" s="51">
        <v>118.0</v>
      </c>
      <c r="J50" s="51">
        <v>24.0</v>
      </c>
      <c r="K50" s="51">
        <v>21.0</v>
      </c>
      <c r="L50" s="53" t="s">
        <v>610</v>
      </c>
      <c r="M50" s="53" t="s">
        <v>611</v>
      </c>
      <c r="N50" s="53" t="s">
        <v>612</v>
      </c>
      <c r="O50" s="53" t="s">
        <v>138</v>
      </c>
      <c r="P50" s="53" t="s">
        <v>167</v>
      </c>
      <c r="Q50" s="53" t="s">
        <v>195</v>
      </c>
      <c r="R50" s="53" t="s">
        <v>118</v>
      </c>
      <c r="S50" s="53" t="s">
        <v>149</v>
      </c>
      <c r="T50" s="53" t="s">
        <v>607</v>
      </c>
    </row>
    <row r="51" ht="72.0" customHeight="1">
      <c r="A51" s="45">
        <v>10.0</v>
      </c>
      <c r="B51" s="45" t="s">
        <v>405</v>
      </c>
      <c r="C51" s="45" t="s">
        <v>142</v>
      </c>
      <c r="D51" s="45" t="s">
        <v>613</v>
      </c>
      <c r="E51" s="48">
        <v>760.0</v>
      </c>
      <c r="F51" s="48">
        <f t="shared" si="1"/>
        <v>26.80821108</v>
      </c>
      <c r="G51" s="51">
        <v>1030.0</v>
      </c>
      <c r="H51" s="51">
        <v>48.0</v>
      </c>
      <c r="I51" s="51">
        <v>132.0</v>
      </c>
      <c r="J51" s="51">
        <v>35.0</v>
      </c>
      <c r="K51" s="51">
        <v>19.0</v>
      </c>
      <c r="L51" s="53" t="s">
        <v>614</v>
      </c>
      <c r="M51" s="53" t="s">
        <v>615</v>
      </c>
      <c r="N51" s="53" t="s">
        <v>616</v>
      </c>
      <c r="O51" s="53" t="s">
        <v>322</v>
      </c>
      <c r="P51" s="53" t="s">
        <v>258</v>
      </c>
      <c r="Q51" s="53" t="s">
        <v>140</v>
      </c>
      <c r="R51" s="53" t="s">
        <v>118</v>
      </c>
      <c r="S51" s="53" t="s">
        <v>282</v>
      </c>
      <c r="T51" s="53" t="s">
        <v>607</v>
      </c>
    </row>
    <row r="52" ht="72.0" customHeight="1">
      <c r="A52" s="45">
        <v>10.0</v>
      </c>
      <c r="B52" s="45" t="s">
        <v>405</v>
      </c>
      <c r="C52" s="45" t="s">
        <v>152</v>
      </c>
      <c r="D52" s="45" t="s">
        <v>617</v>
      </c>
      <c r="E52" s="48">
        <v>65.0</v>
      </c>
      <c r="F52" s="48">
        <f t="shared" si="1"/>
        <v>2.292807527</v>
      </c>
      <c r="G52" s="51">
        <v>235.0</v>
      </c>
      <c r="H52" s="51">
        <v>12.0</v>
      </c>
      <c r="I52" s="51">
        <v>26.0</v>
      </c>
      <c r="J52" s="51">
        <v>10.0</v>
      </c>
      <c r="K52" s="51">
        <v>5.0</v>
      </c>
      <c r="L52" s="53" t="s">
        <v>619</v>
      </c>
      <c r="M52" s="53" t="s">
        <v>620</v>
      </c>
      <c r="N52" s="53" t="s">
        <v>621</v>
      </c>
      <c r="O52" s="53" t="s">
        <v>166</v>
      </c>
      <c r="P52" s="53" t="s">
        <v>622</v>
      </c>
      <c r="Q52" s="53" t="s">
        <v>169</v>
      </c>
      <c r="R52" s="53" t="s">
        <v>118</v>
      </c>
      <c r="S52" s="53" t="s">
        <v>170</v>
      </c>
      <c r="T52" s="53" t="s">
        <v>607</v>
      </c>
    </row>
    <row r="53" ht="72.0" customHeight="1">
      <c r="A53" s="45">
        <v>10.0</v>
      </c>
      <c r="B53" s="45" t="s">
        <v>405</v>
      </c>
      <c r="C53" s="45" t="s">
        <v>171</v>
      </c>
      <c r="D53" s="45" t="s">
        <v>623</v>
      </c>
      <c r="E53" s="48">
        <v>180.0</v>
      </c>
      <c r="F53" s="48">
        <f t="shared" si="1"/>
        <v>6.349313151</v>
      </c>
      <c r="G53" s="51">
        <v>240.0</v>
      </c>
      <c r="H53" s="51">
        <v>9.0</v>
      </c>
      <c r="I53" s="51">
        <v>36.0</v>
      </c>
      <c r="J53" s="51">
        <v>7.0</v>
      </c>
      <c r="K53" s="51">
        <v>5.0</v>
      </c>
      <c r="L53" s="53" t="s">
        <v>624</v>
      </c>
      <c r="M53" s="53" t="s">
        <v>625</v>
      </c>
      <c r="N53" s="53" t="s">
        <v>626</v>
      </c>
      <c r="O53" s="53" t="s">
        <v>114</v>
      </c>
      <c r="P53" s="53" t="s">
        <v>115</v>
      </c>
      <c r="Q53" s="53" t="s">
        <v>116</v>
      </c>
      <c r="R53" s="53" t="s">
        <v>118</v>
      </c>
      <c r="S53" s="53" t="s">
        <v>119</v>
      </c>
      <c r="T53" s="53" t="s">
        <v>607</v>
      </c>
    </row>
    <row r="54" ht="72.0" customHeight="1">
      <c r="A54" s="45">
        <v>11.0</v>
      </c>
      <c r="B54" s="45" t="s">
        <v>412</v>
      </c>
      <c r="C54" s="45" t="s">
        <v>96</v>
      </c>
      <c r="D54" s="45" t="s">
        <v>627</v>
      </c>
      <c r="E54" s="48">
        <v>540.0</v>
      </c>
      <c r="F54" s="48">
        <f t="shared" si="1"/>
        <v>19.04793945</v>
      </c>
      <c r="G54" s="51">
        <v>690.0</v>
      </c>
      <c r="H54" s="51">
        <v>32.0</v>
      </c>
      <c r="I54" s="51">
        <v>95.0</v>
      </c>
      <c r="J54" s="51">
        <v>23.0</v>
      </c>
      <c r="K54" s="51">
        <v>16.0</v>
      </c>
      <c r="L54" s="53" t="s">
        <v>628</v>
      </c>
      <c r="M54" s="53" t="s">
        <v>629</v>
      </c>
      <c r="N54" s="53" t="s">
        <v>630</v>
      </c>
      <c r="O54" s="53" t="s">
        <v>385</v>
      </c>
      <c r="P54" s="53" t="s">
        <v>115</v>
      </c>
      <c r="Q54" s="53" t="s">
        <v>116</v>
      </c>
      <c r="R54" s="53" t="s">
        <v>390</v>
      </c>
      <c r="S54" s="53" t="s">
        <v>369</v>
      </c>
      <c r="T54" s="53" t="s">
        <v>150</v>
      </c>
    </row>
    <row r="55" ht="72.0" customHeight="1">
      <c r="A55" s="45">
        <v>11.0</v>
      </c>
      <c r="B55" s="45" t="s">
        <v>412</v>
      </c>
      <c r="C55" s="45" t="s">
        <v>124</v>
      </c>
      <c r="D55" s="45" t="s">
        <v>631</v>
      </c>
      <c r="E55" s="48">
        <v>780.0</v>
      </c>
      <c r="F55" s="48">
        <f t="shared" si="1"/>
        <v>27.51369032</v>
      </c>
      <c r="G55" s="51">
        <v>840.0</v>
      </c>
      <c r="H55" s="51">
        <v>39.0</v>
      </c>
      <c r="I55" s="51">
        <v>123.0</v>
      </c>
      <c r="J55" s="51">
        <v>24.0</v>
      </c>
      <c r="K55" s="51">
        <v>19.0</v>
      </c>
      <c r="L55" s="53" t="s">
        <v>632</v>
      </c>
      <c r="M55" s="53" t="s">
        <v>633</v>
      </c>
      <c r="N55" s="53" t="s">
        <v>634</v>
      </c>
      <c r="O55" s="53" t="s">
        <v>138</v>
      </c>
      <c r="P55" s="53" t="s">
        <v>115</v>
      </c>
      <c r="Q55" s="53" t="s">
        <v>140</v>
      </c>
      <c r="R55" s="53" t="s">
        <v>345</v>
      </c>
      <c r="S55" s="53" t="s">
        <v>346</v>
      </c>
      <c r="T55" s="53" t="s">
        <v>635</v>
      </c>
    </row>
    <row r="56" ht="72.0" customHeight="1">
      <c r="A56" s="45">
        <v>11.0</v>
      </c>
      <c r="B56" s="45" t="s">
        <v>412</v>
      </c>
      <c r="C56" s="45" t="s">
        <v>142</v>
      </c>
      <c r="D56" s="45" t="s">
        <v>636</v>
      </c>
      <c r="E56" s="48">
        <v>780.0</v>
      </c>
      <c r="F56" s="48">
        <f t="shared" si="1"/>
        <v>27.51369032</v>
      </c>
      <c r="G56" s="51">
        <v>1045.0</v>
      </c>
      <c r="H56" s="51">
        <v>48.0</v>
      </c>
      <c r="I56" s="51">
        <v>134.0</v>
      </c>
      <c r="J56" s="51">
        <v>37.0</v>
      </c>
      <c r="K56" s="51">
        <v>18.0</v>
      </c>
      <c r="L56" s="53" t="s">
        <v>637</v>
      </c>
      <c r="M56" s="53" t="s">
        <v>638</v>
      </c>
      <c r="N56" s="53" t="s">
        <v>639</v>
      </c>
      <c r="O56" s="53" t="s">
        <v>322</v>
      </c>
      <c r="P56" s="53" t="s">
        <v>367</v>
      </c>
      <c r="Q56" s="53" t="s">
        <v>140</v>
      </c>
      <c r="R56" s="53" t="s">
        <v>345</v>
      </c>
      <c r="S56" s="53" t="s">
        <v>346</v>
      </c>
      <c r="T56" s="53" t="s">
        <v>635</v>
      </c>
    </row>
    <row r="57" ht="72.0" customHeight="1">
      <c r="A57" s="45">
        <v>11.0</v>
      </c>
      <c r="B57" s="45" t="s">
        <v>412</v>
      </c>
      <c r="C57" s="45" t="s">
        <v>152</v>
      </c>
      <c r="D57" s="45" t="s">
        <v>640</v>
      </c>
      <c r="E57" s="48">
        <v>80.0</v>
      </c>
      <c r="F57" s="48">
        <f t="shared" si="1"/>
        <v>2.821916956</v>
      </c>
      <c r="G57" s="51">
        <v>235.0</v>
      </c>
      <c r="H57" s="51">
        <v>10.0</v>
      </c>
      <c r="I57" s="51">
        <v>31.0</v>
      </c>
      <c r="J57" s="51">
        <v>9.0</v>
      </c>
      <c r="K57" s="51">
        <v>6.0</v>
      </c>
      <c r="L57" s="53" t="s">
        <v>641</v>
      </c>
      <c r="M57" s="53" t="s">
        <v>642</v>
      </c>
      <c r="N57" s="53" t="s">
        <v>643</v>
      </c>
      <c r="O57" s="53" t="s">
        <v>166</v>
      </c>
      <c r="P57" s="53" t="s">
        <v>167</v>
      </c>
      <c r="Q57" s="53" t="s">
        <v>169</v>
      </c>
      <c r="R57" s="53" t="s">
        <v>118</v>
      </c>
      <c r="S57" s="53" t="s">
        <v>170</v>
      </c>
      <c r="T57" s="53" t="s">
        <v>635</v>
      </c>
    </row>
    <row r="58" ht="72.0" customHeight="1">
      <c r="A58" s="45">
        <v>11.0</v>
      </c>
      <c r="B58" s="45" t="s">
        <v>412</v>
      </c>
      <c r="C58" s="45" t="s">
        <v>171</v>
      </c>
      <c r="D58" s="45" t="s">
        <v>644</v>
      </c>
      <c r="E58" s="48">
        <v>230.0</v>
      </c>
      <c r="F58" s="48">
        <f t="shared" si="1"/>
        <v>8.113011248</v>
      </c>
      <c r="G58" s="51">
        <v>235.0</v>
      </c>
      <c r="H58" s="51">
        <v>12.0</v>
      </c>
      <c r="I58" s="51">
        <v>28.0</v>
      </c>
      <c r="J58" s="51">
        <v>9.0</v>
      </c>
      <c r="K58" s="51">
        <v>5.0</v>
      </c>
      <c r="L58" s="53" t="s">
        <v>645</v>
      </c>
      <c r="M58" s="53" t="s">
        <v>600</v>
      </c>
      <c r="N58" s="53" t="s">
        <v>646</v>
      </c>
      <c r="O58" s="53" t="s">
        <v>138</v>
      </c>
      <c r="P58" s="53" t="s">
        <v>139</v>
      </c>
      <c r="Q58" s="53" t="s">
        <v>195</v>
      </c>
      <c r="R58" s="53" t="s">
        <v>118</v>
      </c>
      <c r="S58" s="53" t="s">
        <v>119</v>
      </c>
      <c r="T58" s="53" t="s">
        <v>635</v>
      </c>
    </row>
    <row r="59" ht="72.0" customHeight="1">
      <c r="A59" s="45">
        <v>12.0</v>
      </c>
      <c r="B59" s="45" t="s">
        <v>421</v>
      </c>
      <c r="C59" s="45" t="s">
        <v>96</v>
      </c>
      <c r="D59" s="45" t="s">
        <v>647</v>
      </c>
      <c r="E59" s="48">
        <v>560.0</v>
      </c>
      <c r="F59" s="48">
        <f t="shared" si="1"/>
        <v>19.75341869</v>
      </c>
      <c r="G59" s="51">
        <v>680.0</v>
      </c>
      <c r="H59" s="51">
        <v>31.0</v>
      </c>
      <c r="I59" s="51">
        <v>96.0</v>
      </c>
      <c r="J59" s="51">
        <v>21.0</v>
      </c>
      <c r="K59" s="51">
        <v>14.0</v>
      </c>
      <c r="L59" s="53" t="s">
        <v>648</v>
      </c>
      <c r="M59" s="53" t="s">
        <v>649</v>
      </c>
      <c r="N59" s="53" t="s">
        <v>650</v>
      </c>
      <c r="O59" s="53" t="s">
        <v>114</v>
      </c>
      <c r="P59" s="53" t="s">
        <v>115</v>
      </c>
      <c r="Q59" s="53" t="s">
        <v>116</v>
      </c>
      <c r="R59" s="53" t="s">
        <v>345</v>
      </c>
      <c r="S59" s="53" t="s">
        <v>119</v>
      </c>
      <c r="T59" s="53" t="s">
        <v>150</v>
      </c>
    </row>
    <row r="60" ht="72.0" customHeight="1">
      <c r="A60" s="45">
        <v>12.0</v>
      </c>
      <c r="B60" s="45" t="s">
        <v>421</v>
      </c>
      <c r="C60" s="45" t="s">
        <v>124</v>
      </c>
      <c r="D60" s="45" t="s">
        <v>651</v>
      </c>
      <c r="E60" s="48">
        <v>760.0</v>
      </c>
      <c r="F60" s="48">
        <f t="shared" si="1"/>
        <v>26.80821108</v>
      </c>
      <c r="G60" s="51">
        <v>850.0</v>
      </c>
      <c r="H60" s="51">
        <v>40.0</v>
      </c>
      <c r="I60" s="51">
        <v>119.0</v>
      </c>
      <c r="J60" s="51">
        <v>27.0</v>
      </c>
      <c r="K60" s="51">
        <v>21.0</v>
      </c>
      <c r="L60" s="53" t="s">
        <v>652</v>
      </c>
      <c r="M60" s="53" t="s">
        <v>653</v>
      </c>
      <c r="N60" s="53" t="s">
        <v>654</v>
      </c>
      <c r="O60" s="53" t="s">
        <v>138</v>
      </c>
      <c r="P60" s="53" t="s">
        <v>115</v>
      </c>
      <c r="Q60" s="53" t="s">
        <v>116</v>
      </c>
      <c r="R60" s="53" t="s">
        <v>118</v>
      </c>
      <c r="S60" s="53" t="s">
        <v>240</v>
      </c>
      <c r="T60" s="53" t="s">
        <v>655</v>
      </c>
    </row>
    <row r="61" ht="72.0" customHeight="1">
      <c r="A61" s="45">
        <v>12.0</v>
      </c>
      <c r="B61" s="45" t="s">
        <v>421</v>
      </c>
      <c r="C61" s="45" t="s">
        <v>142</v>
      </c>
      <c r="D61" s="45" t="s">
        <v>656</v>
      </c>
      <c r="E61" s="48">
        <v>770.0</v>
      </c>
      <c r="F61" s="48">
        <f t="shared" si="1"/>
        <v>27.1609507</v>
      </c>
      <c r="G61" s="51">
        <v>1040.0</v>
      </c>
      <c r="H61" s="51">
        <v>52.0</v>
      </c>
      <c r="I61" s="51">
        <v>132.0</v>
      </c>
      <c r="J61" s="51">
        <v>36.0</v>
      </c>
      <c r="K61" s="51">
        <v>16.0</v>
      </c>
      <c r="L61" s="53" t="s">
        <v>657</v>
      </c>
      <c r="M61" s="53" t="s">
        <v>658</v>
      </c>
      <c r="N61" s="53" t="s">
        <v>659</v>
      </c>
      <c r="O61" s="53" t="s">
        <v>138</v>
      </c>
      <c r="P61" s="53" t="s">
        <v>115</v>
      </c>
      <c r="Q61" s="53" t="s">
        <v>116</v>
      </c>
      <c r="R61" s="53" t="s">
        <v>345</v>
      </c>
      <c r="S61" s="53" t="s">
        <v>410</v>
      </c>
      <c r="T61" s="53" t="s">
        <v>260</v>
      </c>
    </row>
    <row r="62" ht="72.0" customHeight="1">
      <c r="A62" s="45">
        <v>12.0</v>
      </c>
      <c r="B62" s="45" t="s">
        <v>421</v>
      </c>
      <c r="C62" s="45" t="s">
        <v>152</v>
      </c>
      <c r="D62" s="45" t="s">
        <v>660</v>
      </c>
      <c r="E62" s="48">
        <v>150.0</v>
      </c>
      <c r="F62" s="48">
        <f t="shared" si="1"/>
        <v>5.291094292</v>
      </c>
      <c r="G62" s="51">
        <v>230.0</v>
      </c>
      <c r="H62" s="51">
        <v>11.0</v>
      </c>
      <c r="I62" s="51">
        <v>29.0</v>
      </c>
      <c r="J62" s="51">
        <v>8.0</v>
      </c>
      <c r="K62" s="51">
        <v>7.0</v>
      </c>
      <c r="L62" s="53" t="s">
        <v>661</v>
      </c>
      <c r="M62" s="53" t="s">
        <v>662</v>
      </c>
      <c r="N62" s="53" t="s">
        <v>663</v>
      </c>
      <c r="O62" s="53" t="s">
        <v>114</v>
      </c>
      <c r="P62" s="53" t="s">
        <v>528</v>
      </c>
      <c r="Q62" s="53" t="s">
        <v>195</v>
      </c>
      <c r="R62" s="53" t="s">
        <v>118</v>
      </c>
      <c r="S62" s="53" t="s">
        <v>282</v>
      </c>
      <c r="T62" s="53" t="s">
        <v>655</v>
      </c>
    </row>
    <row r="63" ht="72.0" customHeight="1">
      <c r="A63" s="45">
        <v>12.0</v>
      </c>
      <c r="B63" s="45" t="s">
        <v>421</v>
      </c>
      <c r="C63" s="45" t="s">
        <v>171</v>
      </c>
      <c r="D63" s="45" t="s">
        <v>666</v>
      </c>
      <c r="E63" s="48">
        <v>230.0</v>
      </c>
      <c r="F63" s="48">
        <f t="shared" si="1"/>
        <v>8.113011248</v>
      </c>
      <c r="G63" s="51">
        <v>235.0</v>
      </c>
      <c r="H63" s="51">
        <v>12.0</v>
      </c>
      <c r="I63" s="51">
        <v>31.0</v>
      </c>
      <c r="J63" s="51">
        <v>8.0</v>
      </c>
      <c r="K63" s="51">
        <v>5.0</v>
      </c>
      <c r="L63" s="53" t="s">
        <v>673</v>
      </c>
      <c r="M63" s="53" t="s">
        <v>674</v>
      </c>
      <c r="N63" s="53" t="s">
        <v>675</v>
      </c>
      <c r="O63" s="53" t="s">
        <v>114</v>
      </c>
      <c r="P63" s="53" t="s">
        <v>167</v>
      </c>
      <c r="Q63" s="53" t="s">
        <v>195</v>
      </c>
      <c r="R63" s="53" t="s">
        <v>118</v>
      </c>
      <c r="S63" s="53" t="s">
        <v>215</v>
      </c>
      <c r="T63" s="53" t="s">
        <v>655</v>
      </c>
    </row>
    <row r="64" ht="72.0" customHeight="1">
      <c r="A64" s="45">
        <v>13.0</v>
      </c>
      <c r="B64" s="45" t="s">
        <v>427</v>
      </c>
      <c r="C64" s="45" t="s">
        <v>96</v>
      </c>
      <c r="D64" s="45" t="s">
        <v>683</v>
      </c>
      <c r="E64" s="48">
        <v>700.0</v>
      </c>
      <c r="F64" s="48">
        <f t="shared" si="1"/>
        <v>24.69177336</v>
      </c>
      <c r="G64" s="51">
        <v>700.0</v>
      </c>
      <c r="H64" s="51">
        <v>31.0</v>
      </c>
      <c r="I64" s="51">
        <v>98.0</v>
      </c>
      <c r="J64" s="51">
        <v>23.0</v>
      </c>
      <c r="K64" s="51">
        <v>13.0</v>
      </c>
      <c r="L64" s="53" t="s">
        <v>690</v>
      </c>
      <c r="M64" s="53" t="s">
        <v>692</v>
      </c>
      <c r="N64" s="53" t="s">
        <v>694</v>
      </c>
      <c r="O64" s="53" t="s">
        <v>322</v>
      </c>
      <c r="P64" s="53" t="s">
        <v>258</v>
      </c>
      <c r="Q64" s="53" t="s">
        <v>140</v>
      </c>
      <c r="R64" s="53" t="s">
        <v>118</v>
      </c>
      <c r="S64" s="53" t="s">
        <v>485</v>
      </c>
      <c r="T64" s="53" t="s">
        <v>699</v>
      </c>
    </row>
    <row r="65" ht="72.0" customHeight="1">
      <c r="A65" s="45">
        <v>13.0</v>
      </c>
      <c r="B65" s="45" t="s">
        <v>427</v>
      </c>
      <c r="C65" s="45" t="s">
        <v>124</v>
      </c>
      <c r="D65" s="45" t="s">
        <v>705</v>
      </c>
      <c r="E65" s="48">
        <v>760.0</v>
      </c>
      <c r="F65" s="48">
        <f t="shared" si="1"/>
        <v>26.80821108</v>
      </c>
      <c r="G65" s="51">
        <v>825.0</v>
      </c>
      <c r="H65" s="51">
        <v>40.0</v>
      </c>
      <c r="I65" s="51">
        <v>112.0</v>
      </c>
      <c r="J65" s="51">
        <v>27.0</v>
      </c>
      <c r="K65" s="51">
        <v>18.0</v>
      </c>
      <c r="L65" s="53" t="s">
        <v>713</v>
      </c>
      <c r="M65" s="53" t="s">
        <v>715</v>
      </c>
      <c r="N65" s="53" t="s">
        <v>717</v>
      </c>
      <c r="O65" s="53" t="s">
        <v>138</v>
      </c>
      <c r="P65" s="53" t="s">
        <v>115</v>
      </c>
      <c r="Q65" s="53" t="s">
        <v>195</v>
      </c>
      <c r="R65" s="53" t="s">
        <v>118</v>
      </c>
      <c r="S65" s="53" t="s">
        <v>346</v>
      </c>
      <c r="T65" s="53" t="s">
        <v>699</v>
      </c>
    </row>
    <row r="66" ht="72.0" customHeight="1">
      <c r="A66" s="45">
        <v>13.0</v>
      </c>
      <c r="B66" s="45" t="s">
        <v>427</v>
      </c>
      <c r="C66" s="45" t="s">
        <v>142</v>
      </c>
      <c r="D66" s="45" t="s">
        <v>728</v>
      </c>
      <c r="E66" s="48">
        <v>790.0</v>
      </c>
      <c r="F66" s="48">
        <f t="shared" si="1"/>
        <v>27.86642994</v>
      </c>
      <c r="G66" s="51">
        <v>1035.0</v>
      </c>
      <c r="H66" s="51">
        <v>47.0</v>
      </c>
      <c r="I66" s="51">
        <v>137.0</v>
      </c>
      <c r="J66" s="51">
        <v>35.0</v>
      </c>
      <c r="K66" s="51">
        <v>21.0</v>
      </c>
      <c r="L66" s="53" t="s">
        <v>737</v>
      </c>
      <c r="M66" s="53" t="s">
        <v>739</v>
      </c>
      <c r="N66" s="53" t="s">
        <v>740</v>
      </c>
      <c r="O66" s="53" t="s">
        <v>322</v>
      </c>
      <c r="P66" s="53" t="s">
        <v>258</v>
      </c>
      <c r="Q66" s="53" t="s">
        <v>140</v>
      </c>
      <c r="R66" s="53" t="s">
        <v>345</v>
      </c>
      <c r="S66" s="53" t="s">
        <v>282</v>
      </c>
      <c r="T66" s="53" t="s">
        <v>699</v>
      </c>
    </row>
    <row r="67" ht="72.0" customHeight="1">
      <c r="A67" s="45">
        <v>13.0</v>
      </c>
      <c r="B67" s="45" t="s">
        <v>427</v>
      </c>
      <c r="C67" s="45" t="s">
        <v>152</v>
      </c>
      <c r="D67" s="45" t="s">
        <v>744</v>
      </c>
      <c r="E67" s="48">
        <v>65.0</v>
      </c>
      <c r="F67" s="48">
        <f t="shared" si="1"/>
        <v>2.292807527</v>
      </c>
      <c r="G67" s="51">
        <v>235.0</v>
      </c>
      <c r="H67" s="51">
        <v>11.0</v>
      </c>
      <c r="I67" s="51">
        <v>27.0</v>
      </c>
      <c r="J67" s="51">
        <v>10.0</v>
      </c>
      <c r="K67" s="51">
        <v>6.0</v>
      </c>
      <c r="L67" s="53" t="s">
        <v>750</v>
      </c>
      <c r="M67" s="53" t="s">
        <v>751</v>
      </c>
      <c r="N67" s="53" t="s">
        <v>752</v>
      </c>
      <c r="O67" s="53" t="s">
        <v>166</v>
      </c>
      <c r="P67" s="53" t="s">
        <v>278</v>
      </c>
      <c r="Q67" s="53" t="s">
        <v>169</v>
      </c>
      <c r="R67" s="53" t="s">
        <v>280</v>
      </c>
      <c r="S67" s="53" t="s">
        <v>170</v>
      </c>
      <c r="T67" s="53" t="s">
        <v>699</v>
      </c>
    </row>
    <row r="68" ht="72.0" customHeight="1">
      <c r="A68" s="45">
        <v>13.0</v>
      </c>
      <c r="B68" s="45" t="s">
        <v>427</v>
      </c>
      <c r="C68" s="45" t="s">
        <v>171</v>
      </c>
      <c r="D68" s="45" t="s">
        <v>756</v>
      </c>
      <c r="E68" s="48">
        <v>240.0</v>
      </c>
      <c r="F68" s="48">
        <f t="shared" si="1"/>
        <v>8.465750868</v>
      </c>
      <c r="G68" s="51">
        <v>235.0</v>
      </c>
      <c r="H68" s="51">
        <v>11.0</v>
      </c>
      <c r="I68" s="51">
        <v>31.0</v>
      </c>
      <c r="J68" s="51">
        <v>8.0</v>
      </c>
      <c r="K68" s="51">
        <v>6.0</v>
      </c>
      <c r="L68" s="53" t="s">
        <v>757</v>
      </c>
      <c r="M68" s="53" t="s">
        <v>600</v>
      </c>
      <c r="N68" s="53" t="s">
        <v>759</v>
      </c>
      <c r="O68" s="53" t="s">
        <v>114</v>
      </c>
      <c r="P68" s="53" t="s">
        <v>115</v>
      </c>
      <c r="Q68" s="53" t="s">
        <v>195</v>
      </c>
      <c r="R68" s="53" t="s">
        <v>118</v>
      </c>
      <c r="S68" s="53" t="s">
        <v>119</v>
      </c>
      <c r="T68" s="53" t="s">
        <v>699</v>
      </c>
    </row>
    <row r="69" ht="72.0" customHeight="1">
      <c r="A69" s="45">
        <v>14.0</v>
      </c>
      <c r="B69" s="45" t="s">
        <v>437</v>
      </c>
      <c r="C69" s="45" t="s">
        <v>96</v>
      </c>
      <c r="D69" s="45" t="s">
        <v>761</v>
      </c>
      <c r="E69" s="48">
        <v>540.0</v>
      </c>
      <c r="F69" s="48">
        <f t="shared" si="1"/>
        <v>19.04793945</v>
      </c>
      <c r="G69" s="51">
        <v>710.0</v>
      </c>
      <c r="H69" s="51">
        <v>30.0</v>
      </c>
      <c r="I69" s="51">
        <v>104.0</v>
      </c>
      <c r="J69" s="51">
        <v>23.0</v>
      </c>
      <c r="K69" s="51">
        <v>15.0</v>
      </c>
      <c r="L69" s="53" t="s">
        <v>764</v>
      </c>
      <c r="M69" s="53" t="s">
        <v>765</v>
      </c>
      <c r="N69" s="53" t="s">
        <v>767</v>
      </c>
      <c r="O69" s="53" t="s">
        <v>385</v>
      </c>
      <c r="P69" s="53" t="s">
        <v>622</v>
      </c>
      <c r="Q69" s="53" t="s">
        <v>116</v>
      </c>
      <c r="R69" s="53" t="s">
        <v>390</v>
      </c>
      <c r="S69" s="53" t="s">
        <v>768</v>
      </c>
      <c r="T69" s="53" t="s">
        <v>217</v>
      </c>
    </row>
    <row r="70" ht="72.0" customHeight="1">
      <c r="A70" s="45">
        <v>14.0</v>
      </c>
      <c r="B70" s="45" t="s">
        <v>437</v>
      </c>
      <c r="C70" s="45" t="s">
        <v>124</v>
      </c>
      <c r="D70" s="45" t="s">
        <v>769</v>
      </c>
      <c r="E70" s="48">
        <v>790.0</v>
      </c>
      <c r="F70" s="48">
        <f t="shared" si="1"/>
        <v>27.86642994</v>
      </c>
      <c r="G70" s="51">
        <v>830.0</v>
      </c>
      <c r="H70" s="51">
        <v>40.0</v>
      </c>
      <c r="I70" s="51">
        <v>113.0</v>
      </c>
      <c r="J70" s="51">
        <v>26.0</v>
      </c>
      <c r="K70" s="51">
        <v>19.0</v>
      </c>
      <c r="L70" s="53" t="s">
        <v>772</v>
      </c>
      <c r="M70" s="53" t="s">
        <v>773</v>
      </c>
      <c r="N70" s="53" t="s">
        <v>774</v>
      </c>
      <c r="O70" s="53" t="s">
        <v>385</v>
      </c>
      <c r="P70" s="53" t="s">
        <v>258</v>
      </c>
      <c r="Q70" s="53" t="s">
        <v>140</v>
      </c>
      <c r="R70" s="53" t="s">
        <v>345</v>
      </c>
      <c r="S70" s="53" t="s">
        <v>149</v>
      </c>
      <c r="T70" s="53" t="s">
        <v>777</v>
      </c>
    </row>
    <row r="71" ht="72.0" customHeight="1">
      <c r="A71" s="45">
        <v>14.0</v>
      </c>
      <c r="B71" s="45" t="s">
        <v>437</v>
      </c>
      <c r="C71" s="45" t="s">
        <v>142</v>
      </c>
      <c r="D71" s="45" t="s">
        <v>780</v>
      </c>
      <c r="E71" s="48">
        <v>770.0</v>
      </c>
      <c r="F71" s="48">
        <f t="shared" si="1"/>
        <v>27.1609507</v>
      </c>
      <c r="G71" s="51">
        <v>1035.0</v>
      </c>
      <c r="H71" s="51">
        <v>52.0</v>
      </c>
      <c r="I71" s="51">
        <v>126.0</v>
      </c>
      <c r="J71" s="51">
        <v>38.0</v>
      </c>
      <c r="K71" s="51">
        <v>16.0</v>
      </c>
      <c r="L71" s="53" t="s">
        <v>782</v>
      </c>
      <c r="M71" s="53" t="s">
        <v>783</v>
      </c>
      <c r="N71" s="53" t="s">
        <v>784</v>
      </c>
      <c r="O71" s="53" t="s">
        <v>385</v>
      </c>
      <c r="P71" s="53" t="s">
        <v>786</v>
      </c>
      <c r="Q71" s="53" t="s">
        <v>116</v>
      </c>
      <c r="R71" s="53" t="s">
        <v>390</v>
      </c>
      <c r="S71" s="53" t="s">
        <v>787</v>
      </c>
      <c r="T71" s="53" t="s">
        <v>788</v>
      </c>
    </row>
    <row r="72" ht="72.0" customHeight="1">
      <c r="A72" s="45">
        <v>14.0</v>
      </c>
      <c r="B72" s="45" t="s">
        <v>437</v>
      </c>
      <c r="C72" s="45" t="s">
        <v>152</v>
      </c>
      <c r="D72" s="45" t="s">
        <v>789</v>
      </c>
      <c r="E72" s="48">
        <v>160.0</v>
      </c>
      <c r="F72" s="48">
        <f t="shared" si="1"/>
        <v>5.643833912</v>
      </c>
      <c r="G72" s="51">
        <v>230.0</v>
      </c>
      <c r="H72" s="51">
        <v>10.0</v>
      </c>
      <c r="I72" s="51">
        <v>31.0</v>
      </c>
      <c r="J72" s="51">
        <v>8.0</v>
      </c>
      <c r="K72" s="51">
        <v>5.0</v>
      </c>
      <c r="L72" s="53" t="s">
        <v>791</v>
      </c>
      <c r="M72" s="53" t="s">
        <v>792</v>
      </c>
      <c r="N72" s="53" t="s">
        <v>793</v>
      </c>
      <c r="O72" s="53" t="s">
        <v>385</v>
      </c>
      <c r="P72" s="53" t="s">
        <v>115</v>
      </c>
      <c r="Q72" s="53" t="s">
        <v>169</v>
      </c>
      <c r="R72" s="53" t="s">
        <v>118</v>
      </c>
      <c r="S72" s="53" t="s">
        <v>119</v>
      </c>
      <c r="T72" s="53" t="s">
        <v>777</v>
      </c>
    </row>
    <row r="73" ht="72.0" customHeight="1">
      <c r="A73" s="79">
        <v>14.0</v>
      </c>
      <c r="B73" s="79" t="s">
        <v>437</v>
      </c>
      <c r="C73" s="79" t="s">
        <v>171</v>
      </c>
      <c r="D73" s="79" t="s">
        <v>796</v>
      </c>
      <c r="E73" s="80">
        <v>60.0</v>
      </c>
      <c r="F73" s="80">
        <f t="shared" si="1"/>
        <v>2.116437717</v>
      </c>
      <c r="G73" s="111">
        <v>235.0</v>
      </c>
      <c r="H73" s="111">
        <v>11.0</v>
      </c>
      <c r="I73" s="111">
        <v>25.0</v>
      </c>
      <c r="J73" s="111">
        <v>11.0</v>
      </c>
      <c r="K73" s="111">
        <v>5.0</v>
      </c>
      <c r="L73" s="77" t="s">
        <v>798</v>
      </c>
      <c r="M73" s="77" t="s">
        <v>799</v>
      </c>
      <c r="N73" s="77" t="s">
        <v>800</v>
      </c>
      <c r="O73" s="77" t="s">
        <v>385</v>
      </c>
      <c r="P73" s="77" t="s">
        <v>622</v>
      </c>
      <c r="Q73" s="77" t="s">
        <v>169</v>
      </c>
      <c r="R73" s="77" t="s">
        <v>390</v>
      </c>
      <c r="S73" s="77" t="s">
        <v>170</v>
      </c>
      <c r="T73" s="77" t="s">
        <v>777</v>
      </c>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T1"/>
    <mergeCell ref="A2:T2"/>
  </mergeCells>
  <conditionalFormatting sqref="T4:T73">
    <cfRule type="containsText" dxfId="11" priority="1" operator="containsText" text="RAMS update">
      <formula>NOT(ISERROR(SEARCH(("RAMS update"),(T4))))</formula>
    </cfRule>
  </conditionalFormatting>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6.0"/>
    <col customWidth="1" min="2" max="2" width="24.0"/>
    <col customWidth="1" min="3" max="3" width="13.0"/>
    <col customWidth="1" min="4" max="4" width="22.5"/>
    <col customWidth="1" min="5" max="6" width="11.0"/>
    <col customWidth="1" min="7" max="7" width="33.88"/>
    <col customWidth="1" min="8" max="8" width="26.38"/>
    <col customWidth="1" min="9" max="9" width="19.38"/>
    <col customWidth="1" min="10" max="10" width="19.88"/>
    <col customWidth="1" min="11" max="11" width="27.38"/>
    <col customWidth="1" min="12" max="12" width="55.0"/>
    <col customWidth="1" min="13" max="14" width="40.0"/>
    <col customWidth="1" min="15" max="17" width="26.0"/>
    <col customWidth="1" min="18" max="20" width="44.0"/>
    <col customWidth="1" min="21" max="21" width="33.75"/>
    <col customWidth="1" min="22" max="26" width="8.63"/>
  </cols>
  <sheetData>
    <row r="1" ht="30.0" customHeight="1">
      <c r="A1" s="10" t="s">
        <v>14</v>
      </c>
    </row>
    <row r="2" ht="33.75" customHeight="1">
      <c r="A2" s="12" t="s">
        <v>19</v>
      </c>
    </row>
    <row r="3" ht="30.0" customHeight="1">
      <c r="A3" s="17" t="s">
        <v>22</v>
      </c>
      <c r="B3" s="21" t="s">
        <v>26</v>
      </c>
      <c r="C3" s="21" t="s">
        <v>27</v>
      </c>
      <c r="D3" s="21" t="s">
        <v>34</v>
      </c>
      <c r="E3" s="21" t="s">
        <v>31</v>
      </c>
      <c r="F3" s="21" t="s">
        <v>37</v>
      </c>
      <c r="G3" s="21" t="s">
        <v>40</v>
      </c>
      <c r="H3" s="21" t="s">
        <v>41</v>
      </c>
      <c r="I3" s="21" t="s">
        <v>43</v>
      </c>
      <c r="J3" s="21" t="s">
        <v>47</v>
      </c>
      <c r="K3" s="21" t="s">
        <v>50</v>
      </c>
      <c r="L3" s="21" t="s">
        <v>52</v>
      </c>
      <c r="M3" s="21" t="s">
        <v>55</v>
      </c>
      <c r="N3" s="21" t="s">
        <v>58</v>
      </c>
      <c r="O3" s="21" t="s">
        <v>62</v>
      </c>
      <c r="P3" s="21" t="s">
        <v>64</v>
      </c>
      <c r="Q3" s="21" t="s">
        <v>67</v>
      </c>
      <c r="R3" s="21" t="s">
        <v>71</v>
      </c>
      <c r="S3" s="21" t="s">
        <v>76</v>
      </c>
      <c r="T3" s="21" t="s">
        <v>79</v>
      </c>
      <c r="U3" s="33" t="s">
        <v>83</v>
      </c>
    </row>
    <row r="4" ht="98.25" customHeight="1">
      <c r="A4" s="35">
        <f>'14-Sol Menu'!A4</f>
        <v>1</v>
      </c>
      <c r="B4" s="37" t="str">
        <f>'14-Sol Menu'!B4</f>
        <v>Garden opening / Japanese-inspired</v>
      </c>
      <c r="C4" s="37" t="str">
        <f>'14-Sol Menu'!C4</f>
        <v>Breakfast</v>
      </c>
      <c r="D4" s="37" t="str">
        <f>'14-Sol Menu'!D4</f>
        <v>Berry-soy overnight oats</v>
      </c>
      <c r="E4" s="40">
        <f>'14-Sol Menu'!E4</f>
        <v>610</v>
      </c>
      <c r="F4" s="42" t="str">
        <f>'14-Sol Menu'!L4&amp;" || PREP: "&amp;'14-Sol Menu'!M4</f>
        <v>oats 85 g [EP]; cultured soy 250 g [MF/MA]; strawberries 120 g [MP]; flax 15 g [MA]; sunflower seeds 20 g [MA]; water 120 g [RM] || PREP: Hydrate and culture overnight; serve chilled. Hold at &lt;=4 C for 24 h.</v>
      </c>
      <c r="G4" s="44" t="s">
        <v>117</v>
      </c>
      <c r="H4" s="44" t="s">
        <v>121</v>
      </c>
      <c r="I4" s="44" t="s">
        <v>122</v>
      </c>
      <c r="J4" s="47" t="s">
        <v>123</v>
      </c>
      <c r="K4" s="47" t="s">
        <v>126</v>
      </c>
      <c r="L4" s="49" t="s">
        <v>127</v>
      </c>
      <c r="M4" s="50" t="s">
        <v>128</v>
      </c>
      <c r="N4" s="50" t="s">
        <v>129</v>
      </c>
      <c r="O4" s="50" t="s">
        <v>130</v>
      </c>
      <c r="P4" s="52" t="s">
        <v>131</v>
      </c>
      <c r="Q4" s="52" t="s">
        <v>132</v>
      </c>
      <c r="R4" s="52" t="s">
        <v>134</v>
      </c>
      <c r="S4" s="54" t="s">
        <v>136</v>
      </c>
      <c r="T4" s="55" t="str">
        <f t="shared" ref="T4:T73" si="1">IF(S4="Baseline / none","No herbal adjustment; prepare baseline recipe.",IFERROR(INDEX(G4:R4,1,MATCH(S4,$G$3:$R$3,0)),"Select a condition"))</f>
        <v>No herbal adjustment; prepare baseline recipe.</v>
      </c>
      <c r="U4" s="56" t="str">
        <f t="shared" ref="U4:U73" si="2">F4&amp;IF(S4="Baseline / none",""," || CONDITIONAL MODULE: "&amp;T4)</f>
        <v>oats 85 g [EP]; cultured soy 250 g [MF/MA]; strawberries 120 g [MP]; flax 15 g [MA]; sunflower seeds 20 g [MA]; water 120 g [RM] || PREP: Hydrate and culture overnight; serve chilled. Hold at &lt;=4 C for 24 h.</v>
      </c>
    </row>
    <row r="5" ht="72.0" customHeight="1">
      <c r="A5" s="57">
        <f>'14-Sol Menu'!A5</f>
        <v>1</v>
      </c>
      <c r="B5" s="58" t="str">
        <f>'14-Sol Menu'!B5</f>
        <v>Garden opening / Japanese-inspired</v>
      </c>
      <c r="C5" s="58" t="str">
        <f>'14-Sol Menu'!C5</f>
        <v>Lunch</v>
      </c>
      <c r="D5" s="58" t="str">
        <f>'14-Sol Menu'!D5</f>
        <v>Miso potato-tofu harvest bowl</v>
      </c>
      <c r="E5" s="59">
        <f>'14-Sol Menu'!E5</f>
        <v>760</v>
      </c>
      <c r="F5" s="61" t="str">
        <f>'14-Sol Menu'!L5&amp;" || PREP: "&amp;'14-Sol Menu'!M5</f>
        <v>potato 300 g [MA]; barley 150 g [MA]; tofu 140 g [MF/MA]; komatsuna 80 g [MA]; radish 50 g [MA]; miso 22 g [MF/MA]; sesame oil 18 g [MA] || PREP: Roast roots; steam greens; assemble with warm miso dressing. Hot-hold &gt;=60 C for &lt;=2 h.</v>
      </c>
      <c r="G5" s="63" t="s">
        <v>151</v>
      </c>
      <c r="H5" s="63" t="s">
        <v>153</v>
      </c>
      <c r="I5" s="63" t="s">
        <v>155</v>
      </c>
      <c r="J5" s="64" t="s">
        <v>156</v>
      </c>
      <c r="K5" s="64" t="s">
        <v>126</v>
      </c>
      <c r="L5" s="65" t="s">
        <v>157</v>
      </c>
      <c r="M5" s="66" t="s">
        <v>128</v>
      </c>
      <c r="N5" s="66" t="s">
        <v>158</v>
      </c>
      <c r="O5" s="66" t="s">
        <v>159</v>
      </c>
      <c r="P5" s="67" t="s">
        <v>160</v>
      </c>
      <c r="Q5" s="67" t="s">
        <v>161</v>
      </c>
      <c r="R5" s="67" t="s">
        <v>163</v>
      </c>
      <c r="S5" s="68" t="s">
        <v>136</v>
      </c>
      <c r="T5" s="69" t="str">
        <f t="shared" si="1"/>
        <v>No herbal adjustment; prepare baseline recipe.</v>
      </c>
      <c r="U5" s="70" t="str">
        <f t="shared" si="2"/>
        <v>potato 300 g [MA]; barley 150 g [MA]; tofu 140 g [MF/MA]; komatsuna 80 g [MA]; radish 50 g [MA]; miso 22 g [MF/MA]; sesame oil 18 g [MA] || PREP: Roast roots; steam greens; assemble with warm miso dressing. Hot-hold &gt;=60 C for &lt;=2 h.</v>
      </c>
    </row>
    <row r="6" ht="72.0" customHeight="1">
      <c r="A6" s="71">
        <f>'14-Sol Menu'!A6</f>
        <v>1</v>
      </c>
      <c r="B6" s="72" t="str">
        <f>'14-Sol Menu'!B6</f>
        <v>Garden opening / Japanese-inspired</v>
      </c>
      <c r="C6" s="72" t="str">
        <f>'14-Sol Menu'!C6</f>
        <v>Dinner</v>
      </c>
      <c r="D6" s="72" t="str">
        <f>'14-Sol Menu'!D6</f>
        <v>Mushroom egg-ribbon noodles</v>
      </c>
      <c r="E6" s="73">
        <f>'14-Sol Menu'!E6</f>
        <v>820</v>
      </c>
      <c r="F6" s="74" t="str">
        <f>'14-Sol Menu'!L6&amp;" || PREP: "&amp;'14-Sol Menu'!M6</f>
        <v>wheat noodles 220 g [MA]; mushrooms 180 g [MF]; pasteurized whole-pasteurized whole-egg powder 25 g [EP]; treated water 75 g [RM]; peas 100 g [MA]; scallion 25 g [MA]; algae oil 12 g [AQ]; broth water 180 g [RM]; low-sodium seasoning 3 g [EP] || PREP: Rehydrate pasteurized whole-egg powder with the listed treated water immediately before cooking. Boil noodles; simmer mushroom broth; stream in egg. Cool leftovers to &lt;=4 C within 2 h.</v>
      </c>
      <c r="G6" s="63" t="s">
        <v>182</v>
      </c>
      <c r="H6" s="63" t="s">
        <v>183</v>
      </c>
      <c r="I6" s="63" t="s">
        <v>122</v>
      </c>
      <c r="J6" s="64" t="s">
        <v>185</v>
      </c>
      <c r="K6" s="64" t="s">
        <v>126</v>
      </c>
      <c r="L6" s="65" t="s">
        <v>157</v>
      </c>
      <c r="M6" s="66" t="s">
        <v>192</v>
      </c>
      <c r="N6" s="66" t="s">
        <v>158</v>
      </c>
      <c r="O6" s="66" t="s">
        <v>159</v>
      </c>
      <c r="P6" s="67" t="s">
        <v>196</v>
      </c>
      <c r="Q6" s="67" t="s">
        <v>161</v>
      </c>
      <c r="R6" s="67" t="s">
        <v>197</v>
      </c>
      <c r="S6" s="68" t="s">
        <v>136</v>
      </c>
      <c r="T6" s="69" t="str">
        <f t="shared" si="1"/>
        <v>No herbal adjustment; prepare baseline recipe.</v>
      </c>
      <c r="U6" s="70" t="str">
        <f t="shared" si="2"/>
        <v>wheat noodles 220 g [MA]; mushrooms 180 g [MF]; pasteurized whole-pasteurized whole-egg powder 25 g [EP]; treated water 75 g [RM]; peas 100 g [MA]; scallion 25 g [MA]; algae oil 12 g [AQ]; broth water 180 g [RM]; low-sodium seasoning 3 g [EP] || PREP: Rehydrate pasteurized whole-egg powder with the listed treated water immediately before cooking. Boil noodles; simmer mushroom broth; stream in egg. Cool leftovers to &lt;=4 C within 2 h.</v>
      </c>
    </row>
    <row r="7" ht="72.0" customHeight="1">
      <c r="A7" s="57">
        <f>'14-Sol Menu'!A7</f>
        <v>1</v>
      </c>
      <c r="B7" s="58" t="str">
        <f>'14-Sol Menu'!B7</f>
        <v>Garden opening / Japanese-inspired</v>
      </c>
      <c r="C7" s="58" t="str">
        <f>'14-Sol Menu'!C7</f>
        <v>Supplement 1</v>
      </c>
      <c r="D7" s="58" t="str">
        <f>'14-Sol Menu'!D7</f>
        <v>Seed-berry recovery bite</v>
      </c>
      <c r="E7" s="59">
        <f>'14-Sol Menu'!E7</f>
        <v>75</v>
      </c>
      <c r="F7" s="61" t="str">
        <f>'14-Sol Menu'!L7&amp;" || PREP: "&amp;'14-Sol Menu'!M7</f>
        <v>berry paste 30 g [MP]; oat crumb 20 g [EP]; sesame 15 g [MA]; flax 10 g [MA] || PREP: Press and bake; store airtight at ambient temperature for 3 sols.</v>
      </c>
      <c r="G7" s="63" t="s">
        <v>151</v>
      </c>
      <c r="H7" s="63" t="s">
        <v>153</v>
      </c>
      <c r="I7" s="63" t="s">
        <v>211</v>
      </c>
      <c r="J7" s="64" t="s">
        <v>123</v>
      </c>
      <c r="K7" s="64" t="s">
        <v>213</v>
      </c>
      <c r="L7" s="65" t="s">
        <v>127</v>
      </c>
      <c r="M7" s="66" t="s">
        <v>128</v>
      </c>
      <c r="N7" s="66" t="s">
        <v>129</v>
      </c>
      <c r="O7" s="66" t="s">
        <v>130</v>
      </c>
      <c r="P7" s="67" t="s">
        <v>160</v>
      </c>
      <c r="Q7" s="67" t="s">
        <v>132</v>
      </c>
      <c r="R7" s="67" t="s">
        <v>134</v>
      </c>
      <c r="S7" s="68" t="s">
        <v>136</v>
      </c>
      <c r="T7" s="69" t="str">
        <f t="shared" si="1"/>
        <v>No herbal adjustment; prepare baseline recipe.</v>
      </c>
      <c r="U7" s="70" t="str">
        <f t="shared" si="2"/>
        <v>berry paste 30 g [MP]; oat crumb 20 g [EP]; sesame 15 g [MA]; flax 10 g [MA] || PREP: Press and bake; store airtight at ambient temperature for 3 sols.</v>
      </c>
    </row>
    <row r="8" ht="72.0" customHeight="1">
      <c r="A8" s="71">
        <f>'14-Sol Menu'!A8</f>
        <v>1</v>
      </c>
      <c r="B8" s="72" t="str">
        <f>'14-Sol Menu'!B8</f>
        <v>Garden opening / Japanese-inspired</v>
      </c>
      <c r="C8" s="72" t="str">
        <f>'14-Sol Menu'!C8</f>
        <v>Supplement 2</v>
      </c>
      <c r="D8" s="72" t="str">
        <f>'14-Sol Menu'!D8</f>
        <v>Cultured soy berry cup</v>
      </c>
      <c r="E8" s="73">
        <f>'14-Sol Menu'!E8</f>
        <v>260</v>
      </c>
      <c r="F8" s="74" t="str">
        <f>'14-Sol Menu'!L8&amp;" || PREP: "&amp;'14-Sol Menu'!M8</f>
        <v>cultured soy 200 g [MF/MA]; blueberries 50 g [MP]; berry powder 10 g [MP] || PREP: Portion cold immediately before service; hold at &lt;=4 C for 24 h.</v>
      </c>
      <c r="G8" s="63" t="s">
        <v>117</v>
      </c>
      <c r="H8" s="63" t="s">
        <v>121</v>
      </c>
      <c r="I8" s="63" t="s">
        <v>211</v>
      </c>
      <c r="J8" s="64" t="s">
        <v>185</v>
      </c>
      <c r="K8" s="64" t="s">
        <v>126</v>
      </c>
      <c r="L8" s="65" t="s">
        <v>127</v>
      </c>
      <c r="M8" s="66" t="s">
        <v>128</v>
      </c>
      <c r="N8" s="66" t="s">
        <v>129</v>
      </c>
      <c r="O8" s="66" t="s">
        <v>130</v>
      </c>
      <c r="P8" s="67" t="s">
        <v>196</v>
      </c>
      <c r="Q8" s="67" t="s">
        <v>132</v>
      </c>
      <c r="R8" s="67" t="s">
        <v>134</v>
      </c>
      <c r="S8" s="68" t="s">
        <v>136</v>
      </c>
      <c r="T8" s="69" t="str">
        <f t="shared" si="1"/>
        <v>No herbal adjustment; prepare baseline recipe.</v>
      </c>
      <c r="U8" s="70" t="str">
        <f t="shared" si="2"/>
        <v>cultured soy 200 g [MF/MA]; blueberries 50 g [MP]; berry powder 10 g [MP] || PREP: Portion cold immediately before service; hold at &lt;=4 C for 24 h.</v>
      </c>
    </row>
    <row r="9" ht="72.0" customHeight="1">
      <c r="A9" s="57">
        <f>'14-Sol Menu'!A9</f>
        <v>2</v>
      </c>
      <c r="B9" s="58" t="str">
        <f>'14-Sol Menu'!B9</f>
        <v>Mediterranean garden</v>
      </c>
      <c r="C9" s="58" t="str">
        <f>'14-Sol Menu'!C9</f>
        <v>Breakfast</v>
      </c>
      <c r="D9" s="58" t="str">
        <f>'14-Sol Menu'!D9</f>
        <v>Buckwheat berry cakes</v>
      </c>
      <c r="E9" s="59">
        <f>'14-Sol Menu'!E9</f>
        <v>520</v>
      </c>
      <c r="F9" s="61" t="str">
        <f>'14-Sol Menu'!L9&amp;" || PREP: "&amp;'14-Sol Menu'!M9</f>
        <v>buckwheat flour 110 g [MA]; pasteurized whole-egg powder 18 g [EP]; soy milk 220 g [MF/MA]; strawberries 100 g [MP]; sunflower cream 55 g [MA]; water 17 g [RM] || PREP: Griddle in batches; rehydrate egg powder immediately before mixing. Hold hot &lt;=2 h.</v>
      </c>
      <c r="G9" s="63" t="s">
        <v>117</v>
      </c>
      <c r="H9" s="63" t="s">
        <v>276</v>
      </c>
      <c r="I9" s="63" t="s">
        <v>122</v>
      </c>
      <c r="J9" s="64" t="s">
        <v>185</v>
      </c>
      <c r="K9" s="64" t="s">
        <v>281</v>
      </c>
      <c r="L9" s="65" t="s">
        <v>127</v>
      </c>
      <c r="M9" s="66" t="s">
        <v>128</v>
      </c>
      <c r="N9" s="66" t="s">
        <v>129</v>
      </c>
      <c r="O9" s="66" t="s">
        <v>130</v>
      </c>
      <c r="P9" s="67" t="s">
        <v>131</v>
      </c>
      <c r="Q9" s="67" t="s">
        <v>132</v>
      </c>
      <c r="R9" s="67" t="s">
        <v>134</v>
      </c>
      <c r="S9" s="68" t="s">
        <v>136</v>
      </c>
      <c r="T9" s="69" t="str">
        <f t="shared" si="1"/>
        <v>No herbal adjustment; prepare baseline recipe.</v>
      </c>
      <c r="U9" s="70" t="str">
        <f t="shared" si="2"/>
        <v>buckwheat flour 110 g [MA]; pasteurized whole-egg powder 18 g [EP]; soy milk 220 g [MF/MA]; strawberries 100 g [MP]; sunflower cream 55 g [MA]; water 17 g [RM] || PREP: Griddle in batches; rehydrate egg powder immediately before mixing. Hold hot &lt;=2 h.</v>
      </c>
    </row>
    <row r="10" ht="72.0" customHeight="1">
      <c r="A10" s="71">
        <f>'14-Sol Menu'!A10</f>
        <v>2</v>
      </c>
      <c r="B10" s="72" t="str">
        <f>'14-Sol Menu'!B10</f>
        <v>Mediterranean garden</v>
      </c>
      <c r="C10" s="72" t="str">
        <f>'14-Sol Menu'!C10</f>
        <v>Lunch</v>
      </c>
      <c r="D10" s="72" t="str">
        <f>'14-Sol Menu'!D10</f>
        <v>Quinoa-lentil harvest bowl</v>
      </c>
      <c r="E10" s="73">
        <f>'14-Sol Menu'!E10</f>
        <v>730</v>
      </c>
      <c r="F10" s="74" t="str">
        <f>'14-Sol Menu'!L10&amp;" || PREP: "&amp;'14-Sol Menu'!M10</f>
        <v>quinoa 200 g [MA]; lentils 180 g [MA]; tomato 120 g [MA]; cucumber 100 g [MA]; herbs 25 g [MA]; seed oil 22 g [MA]; berry vinegar 18 g [MF/MP]; salt 2 g [RM] || PREP: Cook grain and pulses separately; chill vegetables; combine at service. Cold-hold &lt;=4 C.</v>
      </c>
      <c r="G10" s="63" t="s">
        <v>117</v>
      </c>
      <c r="H10" s="63" t="s">
        <v>183</v>
      </c>
      <c r="I10" s="63" t="s">
        <v>122</v>
      </c>
      <c r="J10" s="64" t="s">
        <v>185</v>
      </c>
      <c r="K10" s="64" t="s">
        <v>126</v>
      </c>
      <c r="L10" s="65" t="s">
        <v>157</v>
      </c>
      <c r="M10" s="66" t="s">
        <v>128</v>
      </c>
      <c r="N10" s="66" t="s">
        <v>129</v>
      </c>
      <c r="O10" s="66" t="s">
        <v>130</v>
      </c>
      <c r="P10" s="67" t="s">
        <v>160</v>
      </c>
      <c r="Q10" s="67" t="s">
        <v>132</v>
      </c>
      <c r="R10" s="67" t="s">
        <v>134</v>
      </c>
      <c r="S10" s="68" t="s">
        <v>136</v>
      </c>
      <c r="T10" s="69" t="str">
        <f t="shared" si="1"/>
        <v>No herbal adjustment; prepare baseline recipe.</v>
      </c>
      <c r="U10" s="70" t="str">
        <f t="shared" si="2"/>
        <v>quinoa 200 g [MA]; lentils 180 g [MA]; tomato 120 g [MA]; cucumber 100 g [MA]; herbs 25 g [MA]; seed oil 22 g [MA]; berry vinegar 18 g [MF/MP]; salt 2 g [RM] || PREP: Cook grain and pulses separately; chill vegetables; combine at service. Cold-hold &lt;=4 C.</v>
      </c>
    </row>
    <row r="11" ht="72.0" customHeight="1">
      <c r="A11" s="57">
        <f>'14-Sol Menu'!A11</f>
        <v>2</v>
      </c>
      <c r="B11" s="58" t="str">
        <f>'14-Sol Menu'!B11</f>
        <v>Mediterranean garden</v>
      </c>
      <c r="C11" s="58" t="str">
        <f>'14-Sol Menu'!C11</f>
        <v>Dinner</v>
      </c>
      <c r="D11" s="58" t="str">
        <f>'14-Sol Menu'!D11</f>
        <v>Herb chicken, wheat berries and roots</v>
      </c>
      <c r="E11" s="59">
        <f>'14-Sol Menu'!E11</f>
        <v>790</v>
      </c>
      <c r="F11" s="61" t="str">
        <f>'14-Sol Menu'!L11&amp;" || PREP: "&amp;'14-Sol Menu'!M11</f>
        <v>Earth-provisioned frozen cooked boneless chicken 150 g [EP]; wheat berries 230 g [MA]; carrot 140 g [MA]; turnip 120 g [MA]; greens 90 g [MA]; herb oil 24 g [MA]; broth water 36 g [RM] || PREP: Thaw the Earth-provisioned frozen cooked boneless chicken under controlled refrigeration; retain lot identity and use within the validated thaw window. Roast chicken and roots; pressure-cook grain. Verify poultry reaches safe internal temperature.</v>
      </c>
      <c r="G11" s="63" t="s">
        <v>182</v>
      </c>
      <c r="H11" s="63" t="s">
        <v>276</v>
      </c>
      <c r="I11" s="63" t="s">
        <v>122</v>
      </c>
      <c r="J11" s="64" t="s">
        <v>185</v>
      </c>
      <c r="K11" s="64" t="s">
        <v>281</v>
      </c>
      <c r="L11" s="65" t="s">
        <v>127</v>
      </c>
      <c r="M11" s="66" t="s">
        <v>192</v>
      </c>
      <c r="N11" s="66" t="s">
        <v>158</v>
      </c>
      <c r="O11" s="66" t="s">
        <v>159</v>
      </c>
      <c r="P11" s="67" t="s">
        <v>196</v>
      </c>
      <c r="Q11" s="67" t="s">
        <v>161</v>
      </c>
      <c r="R11" s="67" t="s">
        <v>197</v>
      </c>
      <c r="S11" s="68" t="s">
        <v>136</v>
      </c>
      <c r="T11" s="69" t="str">
        <f t="shared" si="1"/>
        <v>No herbal adjustment; prepare baseline recipe.</v>
      </c>
      <c r="U11" s="70" t="str">
        <f t="shared" si="2"/>
        <v>Earth-provisioned frozen cooked boneless chicken 150 g [EP]; wheat berries 230 g [MA]; carrot 140 g [MA]; turnip 120 g [MA]; greens 90 g [MA]; herb oil 24 g [MA]; broth water 36 g [RM] || PREP: Thaw the Earth-provisioned frozen cooked boneless chicken under controlled refrigeration; retain lot identity and use within the validated thaw window. Roast chicken and roots; pressure-cook grain. Verify poultry reaches safe internal temperature.</v>
      </c>
    </row>
    <row r="12" ht="72.0" customHeight="1">
      <c r="A12" s="71">
        <f>'14-Sol Menu'!A12</f>
        <v>2</v>
      </c>
      <c r="B12" s="72" t="str">
        <f>'14-Sol Menu'!B12</f>
        <v>Mediterranean garden</v>
      </c>
      <c r="C12" s="72" t="str">
        <f>'14-Sol Menu'!C12</f>
        <v>Supplement 1</v>
      </c>
      <c r="D12" s="72" t="str">
        <f>'14-Sol Menu'!D12</f>
        <v>White-bean herb crisp</v>
      </c>
      <c r="E12" s="73">
        <f>'14-Sol Menu'!E12</f>
        <v>85</v>
      </c>
      <c r="F12" s="74" t="str">
        <f>'14-Sol Menu'!L12&amp;" || PREP: "&amp;'14-Sol Menu'!M12</f>
        <v>white beans 45 g [MA]; wheat crisp 25 g [MA]; herb oil 12 g [MA]; salt 1 g [RM]; spice 2 g [EP] || PREP: Bake until dry; store airtight for 3 sols.</v>
      </c>
      <c r="G12" s="63" t="s">
        <v>151</v>
      </c>
      <c r="H12" s="63" t="s">
        <v>183</v>
      </c>
      <c r="I12" s="63" t="s">
        <v>122</v>
      </c>
      <c r="J12" s="64" t="s">
        <v>156</v>
      </c>
      <c r="K12" s="64" t="s">
        <v>126</v>
      </c>
      <c r="L12" s="65" t="s">
        <v>157</v>
      </c>
      <c r="M12" s="66" t="s">
        <v>192</v>
      </c>
      <c r="N12" s="66" t="s">
        <v>158</v>
      </c>
      <c r="O12" s="66" t="s">
        <v>159</v>
      </c>
      <c r="P12" s="67" t="s">
        <v>160</v>
      </c>
      <c r="Q12" s="67" t="s">
        <v>161</v>
      </c>
      <c r="R12" s="67" t="s">
        <v>163</v>
      </c>
      <c r="S12" s="68" t="s">
        <v>136</v>
      </c>
      <c r="T12" s="69" t="str">
        <f t="shared" si="1"/>
        <v>No herbal adjustment; prepare baseline recipe.</v>
      </c>
      <c r="U12" s="70" t="str">
        <f t="shared" si="2"/>
        <v>white beans 45 g [MA]; wheat crisp 25 g [MA]; herb oil 12 g [MA]; salt 1 g [RM]; spice 2 g [EP] || PREP: Bake until dry; store airtight for 3 sols.</v>
      </c>
    </row>
    <row r="13" ht="72.0" customHeight="1">
      <c r="A13" s="57">
        <f>'14-Sol Menu'!A13</f>
        <v>2</v>
      </c>
      <c r="B13" s="58" t="str">
        <f>'14-Sol Menu'!B13</f>
        <v>Mediterranean garden</v>
      </c>
      <c r="C13" s="58" t="str">
        <f>'14-Sol Menu'!C13</f>
        <v>Supplement 2</v>
      </c>
      <c r="D13" s="58" t="str">
        <f>'14-Sol Menu'!D13</f>
        <v>Cooked elderberry-apple gel</v>
      </c>
      <c r="E13" s="59">
        <f>'14-Sol Menu'!E13</f>
        <v>180</v>
      </c>
      <c r="F13" s="61" t="str">
        <f>'14-Sol Menu'!L13&amp;" || PREP: "&amp;'14-Sol Menu'!M13</f>
        <v>cooked elderberries 45 g [MP]; apple 90 g [MP]; pectin 8 g [EP]; cultured soy 35 g [MF/MA]; water 2 g [RM] || PREP: Cook elderberry fruit completely; strain and gel. Refrigerate &lt;=4 C for 48 h.</v>
      </c>
      <c r="G13" s="63" t="s">
        <v>117</v>
      </c>
      <c r="H13" s="63" t="s">
        <v>276</v>
      </c>
      <c r="I13" s="63" t="s">
        <v>122</v>
      </c>
      <c r="J13" s="64" t="s">
        <v>185</v>
      </c>
      <c r="K13" s="64" t="s">
        <v>126</v>
      </c>
      <c r="L13" s="65" t="s">
        <v>127</v>
      </c>
      <c r="M13" s="66" t="s">
        <v>128</v>
      </c>
      <c r="N13" s="66" t="s">
        <v>129</v>
      </c>
      <c r="O13" s="66" t="s">
        <v>130</v>
      </c>
      <c r="P13" s="67" t="s">
        <v>196</v>
      </c>
      <c r="Q13" s="67" t="s">
        <v>132</v>
      </c>
      <c r="R13" s="67" t="s">
        <v>134</v>
      </c>
      <c r="S13" s="68" t="s">
        <v>136</v>
      </c>
      <c r="T13" s="69" t="str">
        <f t="shared" si="1"/>
        <v>No herbal adjustment; prepare baseline recipe.</v>
      </c>
      <c r="U13" s="70" t="str">
        <f t="shared" si="2"/>
        <v>cooked elderberries 45 g [MP]; apple 90 g [MP]; pectin 8 g [EP]; cultured soy 35 g [MF/MA]; water 2 g [RM] || PREP: Cook elderberry fruit completely; strain and gel. Refrigerate &lt;=4 C for 48 h.</v>
      </c>
    </row>
    <row r="14" ht="72.0" customHeight="1">
      <c r="A14" s="71">
        <f>'14-Sol Menu'!A14</f>
        <v>3</v>
      </c>
      <c r="B14" s="72" t="str">
        <f>'14-Sol Menu'!B14</f>
        <v>Korean-inspired fermentation</v>
      </c>
      <c r="C14" s="72" t="str">
        <f>'14-Sol Menu'!C14</f>
        <v>Breakfast</v>
      </c>
      <c r="D14" s="72" t="str">
        <f>'14-Sol Menu'!D14</f>
        <v>Savory oat congee</v>
      </c>
      <c r="E14" s="73">
        <f>'14-Sol Menu'!E14</f>
        <v>690</v>
      </c>
      <c r="F14" s="74" t="str">
        <f>'14-Sol Menu'!L14&amp;" || PREP: "&amp;'14-Sol Menu'!M14</f>
        <v>oats 90 g [EP]; potato 160 g [MA]; pasteurized whole-pasteurized whole-egg powder 22.5 g [EP]; treated water 67.5 g [RM]; komatsuna stems 70 g [MA]; scallion 20 g [MA]; mushroom stock 258 g [MF/RM]; sesame oil 2 g [MA] || PREP: Rehydrate pasteurized whole-egg powder with the listed treated water immediately before cooking. Simmer to a moist porridge; add egg ribbons at the end. Serve immediately.</v>
      </c>
      <c r="G14" s="63" t="s">
        <v>117</v>
      </c>
      <c r="H14" s="63" t="s">
        <v>276</v>
      </c>
      <c r="I14" s="63" t="s">
        <v>122</v>
      </c>
      <c r="J14" s="64" t="s">
        <v>185</v>
      </c>
      <c r="K14" s="64" t="s">
        <v>281</v>
      </c>
      <c r="L14" s="65" t="s">
        <v>127</v>
      </c>
      <c r="M14" s="66" t="s">
        <v>128</v>
      </c>
      <c r="N14" s="66" t="s">
        <v>129</v>
      </c>
      <c r="O14" s="66" t="s">
        <v>130</v>
      </c>
      <c r="P14" s="67" t="s">
        <v>131</v>
      </c>
      <c r="Q14" s="67" t="s">
        <v>132</v>
      </c>
      <c r="R14" s="67" t="s">
        <v>134</v>
      </c>
      <c r="S14" s="68" t="s">
        <v>136</v>
      </c>
      <c r="T14" s="69" t="str">
        <f t="shared" si="1"/>
        <v>No herbal adjustment; prepare baseline recipe.</v>
      </c>
      <c r="U14" s="70" t="str">
        <f t="shared" si="2"/>
        <v>oats 90 g [EP]; potato 160 g [MA]; pasteurized whole-pasteurized whole-egg powder 22.5 g [EP]; treated water 67.5 g [RM]; komatsuna stems 70 g [MA]; scallion 20 g [MA]; mushroom stock 258 g [MF/RM]; sesame oil 2 g [MA] || PREP: Rehydrate pasteurized whole-egg powder with the listed treated water immediately before cooking. Simmer to a moist porridge; add egg ribbons at the end. Serve immediately.</v>
      </c>
    </row>
    <row r="15" ht="72.0" customHeight="1">
      <c r="A15" s="57">
        <f>'14-Sol Menu'!A15</f>
        <v>3</v>
      </c>
      <c r="B15" s="58" t="str">
        <f>'14-Sol Menu'!B15</f>
        <v>Korean-inspired fermentation</v>
      </c>
      <c r="C15" s="58" t="str">
        <f>'14-Sol Menu'!C15</f>
        <v>Lunch</v>
      </c>
      <c r="D15" s="58" t="str">
        <f>'14-Sol Menu'!D15</f>
        <v>Mycoprotein bibimbap-style bowl</v>
      </c>
      <c r="E15" s="59">
        <f>'14-Sol Menu'!E15</f>
        <v>760</v>
      </c>
      <c r="F15" s="61" t="str">
        <f>'14-Sol Menu'!L15&amp;" || PREP: "&amp;'14-Sol Menu'!M15</f>
        <v>barley-rice blend 240 g [MA]; mycoprotein 170 g [MF]; carrot 90 g [MA]; greens 90 g [MA]; mushrooms 80 g [MF]; fermented chili 25 g [MF/MA]; pasteurized whole-pasteurized whole-egg powder 20 g [EP]; treated water 60 g [RM]; seed oil 20 g [MA] || PREP: Rehydrate pasteurized whole-egg powder with the listed treated water immediately before cooking. Cook components separately and assemble by color; keep fermented sauce cold until service.</v>
      </c>
      <c r="G15" s="63" t="s">
        <v>151</v>
      </c>
      <c r="H15" s="63" t="s">
        <v>121</v>
      </c>
      <c r="I15" s="63" t="s">
        <v>122</v>
      </c>
      <c r="J15" s="64" t="s">
        <v>156</v>
      </c>
      <c r="K15" s="64" t="s">
        <v>126</v>
      </c>
      <c r="L15" s="65" t="s">
        <v>127</v>
      </c>
      <c r="M15" s="66" t="s">
        <v>128</v>
      </c>
      <c r="N15" s="66" t="s">
        <v>158</v>
      </c>
      <c r="O15" s="66" t="s">
        <v>159</v>
      </c>
      <c r="P15" s="67" t="s">
        <v>160</v>
      </c>
      <c r="Q15" s="67" t="s">
        <v>161</v>
      </c>
      <c r="R15" s="67" t="s">
        <v>163</v>
      </c>
      <c r="S15" s="68" t="s">
        <v>136</v>
      </c>
      <c r="T15" s="69" t="str">
        <f t="shared" si="1"/>
        <v>No herbal adjustment; prepare baseline recipe.</v>
      </c>
      <c r="U15" s="70" t="str">
        <f t="shared" si="2"/>
        <v>barley-rice blend 240 g [MA]; mycoprotein 170 g [MF]; carrot 90 g [MA]; greens 90 g [MA]; mushrooms 80 g [MF]; fermented chili 25 g [MF/MA]; pasteurized whole-pasteurized whole-egg powder 20 g [EP]; treated water 60 g [RM]; seed oil 20 g [MA] || PREP: Rehydrate pasteurized whole-egg powder with the listed treated water immediately before cooking. Cook components separately and assemble by color; keep fermented sauce cold until service.</v>
      </c>
    </row>
    <row r="16" ht="72.0" customHeight="1">
      <c r="A16" s="71">
        <f>'14-Sol Menu'!A16</f>
        <v>3</v>
      </c>
      <c r="B16" s="72" t="str">
        <f>'14-Sol Menu'!B16</f>
        <v>Korean-inspired fermentation</v>
      </c>
      <c r="C16" s="72" t="str">
        <f>'14-Sol Menu'!C16</f>
        <v>Dinner</v>
      </c>
      <c r="D16" s="72" t="str">
        <f>'14-Sol Menu'!D16</f>
        <v>Tempeh root dumplings and broth</v>
      </c>
      <c r="E16" s="73">
        <f>'14-Sol Menu'!E16</f>
        <v>780</v>
      </c>
      <c r="F16" s="74" t="str">
        <f>'14-Sol Menu'!L16&amp;" || PREP: "&amp;'14-Sol Menu'!M16</f>
        <v>wheat wrappers 180 g [MA]; tempeh 190 g [MF/MA]; carrot 110 g [MA]; turnip tops 80 g [MA]; radish 70 g [MA]; mushroom broth 130 g [MF/RM]; sesame oil 18 g [MA]; salt 2 g [RM] || PREP: Steam dumplings; pan-finish a portion; serve in broth. Cool filling rapidly before storage.</v>
      </c>
      <c r="G16" s="63" t="s">
        <v>182</v>
      </c>
      <c r="H16" s="63" t="s">
        <v>183</v>
      </c>
      <c r="I16" s="63" t="s">
        <v>155</v>
      </c>
      <c r="J16" s="64" t="s">
        <v>185</v>
      </c>
      <c r="K16" s="64" t="s">
        <v>126</v>
      </c>
      <c r="L16" s="65" t="s">
        <v>157</v>
      </c>
      <c r="M16" s="66" t="s">
        <v>192</v>
      </c>
      <c r="N16" s="66" t="s">
        <v>158</v>
      </c>
      <c r="O16" s="66" t="s">
        <v>159</v>
      </c>
      <c r="P16" s="67" t="s">
        <v>196</v>
      </c>
      <c r="Q16" s="67" t="s">
        <v>161</v>
      </c>
      <c r="R16" s="67" t="s">
        <v>197</v>
      </c>
      <c r="S16" s="68" t="s">
        <v>136</v>
      </c>
      <c r="T16" s="69" t="str">
        <f t="shared" si="1"/>
        <v>No herbal adjustment; prepare baseline recipe.</v>
      </c>
      <c r="U16" s="70" t="str">
        <f t="shared" si="2"/>
        <v>wheat wrappers 180 g [MA]; tempeh 190 g [MF/MA]; carrot 110 g [MA]; turnip tops 80 g [MA]; radish 70 g [MA]; mushroom broth 130 g [MF/RM]; sesame oil 18 g [MA]; salt 2 g [RM] || PREP: Steam dumplings; pan-finish a portion; serve in broth. Cool filling rapidly before storage.</v>
      </c>
    </row>
    <row r="17" ht="72.0" customHeight="1">
      <c r="A17" s="57">
        <f>'14-Sol Menu'!A17</f>
        <v>3</v>
      </c>
      <c r="B17" s="58" t="str">
        <f>'14-Sol Menu'!B17</f>
        <v>Korean-inspired fermentation</v>
      </c>
      <c r="C17" s="58" t="str">
        <f>'14-Sol Menu'!C17</f>
        <v>Supplement 1</v>
      </c>
      <c r="D17" s="58" t="str">
        <f>'14-Sol Menu'!D17</f>
        <v>SPAM-kimchi barley cake</v>
      </c>
      <c r="E17" s="59">
        <f>'14-Sol Menu'!E17</f>
        <v>161</v>
      </c>
      <c r="F17" s="61" t="str">
        <f>'14-Sol Menu'!L17&amp;" || PREP: "&amp;'14-Sol Menu'!M17</f>
        <v>cooked barley 70 g [MA]; fermented cabbage 25 g [MF/MA]; tofu 40 g [MF/MA]; shelf-stable luncheon meat (SPAM Less Sodium or equivalent) 20 g [EP]; seed oil 6 g [MA] || PREP: Pan-crisp to order; keep fermented cabbage refrigerated; open preserved meat only at batch assembly and chill unused product immediately.</v>
      </c>
      <c r="G17" s="63" t="s">
        <v>151</v>
      </c>
      <c r="H17" s="63" t="s">
        <v>121</v>
      </c>
      <c r="I17" s="63" t="s">
        <v>155</v>
      </c>
      <c r="J17" s="64" t="s">
        <v>156</v>
      </c>
      <c r="K17" s="64" t="s">
        <v>126</v>
      </c>
      <c r="L17" s="65" t="s">
        <v>157</v>
      </c>
      <c r="M17" s="66" t="s">
        <v>128</v>
      </c>
      <c r="N17" s="66" t="s">
        <v>158</v>
      </c>
      <c r="O17" s="66" t="s">
        <v>159</v>
      </c>
      <c r="P17" s="67" t="s">
        <v>160</v>
      </c>
      <c r="Q17" s="67" t="s">
        <v>161</v>
      </c>
      <c r="R17" s="67" t="s">
        <v>163</v>
      </c>
      <c r="S17" s="68" t="s">
        <v>136</v>
      </c>
      <c r="T17" s="69" t="str">
        <f t="shared" si="1"/>
        <v>No herbal adjustment; prepare baseline recipe.</v>
      </c>
      <c r="U17" s="70" t="str">
        <f t="shared" si="2"/>
        <v>cooked barley 70 g [MA]; fermented cabbage 25 g [MF/MA]; tofu 40 g [MF/MA]; shelf-stable luncheon meat (SPAM Less Sodium or equivalent) 20 g [EP]; seed oil 6 g [MA] || PREP: Pan-crisp to order; keep fermented cabbage refrigerated; open preserved meat only at batch assembly and chill unused product immediately.</v>
      </c>
    </row>
    <row r="18" ht="72.0" customHeight="1">
      <c r="A18" s="71">
        <f>'14-Sol Menu'!A18</f>
        <v>3</v>
      </c>
      <c r="B18" s="72" t="str">
        <f>'14-Sol Menu'!B18</f>
        <v>Korean-inspired fermentation</v>
      </c>
      <c r="C18" s="72" t="str">
        <f>'14-Sol Menu'!C18</f>
        <v>Supplement 2</v>
      </c>
      <c r="D18" s="72" t="str">
        <f>'14-Sol Menu'!D18</f>
        <v>Pear cultured-soy cup</v>
      </c>
      <c r="E18" s="73">
        <f>'14-Sol Menu'!E18</f>
        <v>250</v>
      </c>
      <c r="F18" s="74" t="str">
        <f>'14-Sol Menu'!L18&amp;" || PREP: "&amp;'14-Sol Menu'!M18</f>
        <v>pear 80 g [MP]; cultured soy 160 g [MF/MA]; flax 10 g [MA] || PREP: Dice pear and portion cold; hold &lt;=4 C for 24 h.</v>
      </c>
      <c r="G18" s="63" t="s">
        <v>117</v>
      </c>
      <c r="H18" s="63" t="s">
        <v>183</v>
      </c>
      <c r="I18" s="63" t="s">
        <v>211</v>
      </c>
      <c r="J18" s="64" t="s">
        <v>123</v>
      </c>
      <c r="K18" s="64" t="s">
        <v>126</v>
      </c>
      <c r="L18" s="65" t="s">
        <v>127</v>
      </c>
      <c r="M18" s="66" t="s">
        <v>128</v>
      </c>
      <c r="N18" s="66" t="s">
        <v>129</v>
      </c>
      <c r="O18" s="66" t="s">
        <v>130</v>
      </c>
      <c r="P18" s="67" t="s">
        <v>196</v>
      </c>
      <c r="Q18" s="67" t="s">
        <v>132</v>
      </c>
      <c r="R18" s="67" t="s">
        <v>134</v>
      </c>
      <c r="S18" s="68" t="s">
        <v>136</v>
      </c>
      <c r="T18" s="69" t="str">
        <f t="shared" si="1"/>
        <v>No herbal adjustment; prepare baseline recipe.</v>
      </c>
      <c r="U18" s="70" t="str">
        <f t="shared" si="2"/>
        <v>pear 80 g [MP]; cultured soy 160 g [MF/MA]; flax 10 g [MA] || PREP: Dice pear and portion cold; hold &lt;=4 C for 24 h.</v>
      </c>
    </row>
    <row r="19" ht="72.0" customHeight="1">
      <c r="A19" s="57">
        <f>'14-Sol Menu'!A19</f>
        <v>4</v>
      </c>
      <c r="B19" s="58" t="str">
        <f>'14-Sol Menu'!B19</f>
        <v>Latin garden</v>
      </c>
      <c r="C19" s="58" t="str">
        <f>'14-Sol Menu'!C19</f>
        <v>Breakfast</v>
      </c>
      <c r="D19" s="58" t="str">
        <f>'14-Sol Menu'!D19</f>
        <v>Sweet-potato egg wrap</v>
      </c>
      <c r="E19" s="59">
        <f>'14-Sol Menu'!E19</f>
        <v>590</v>
      </c>
      <c r="F19" s="61" t="str">
        <f>'14-Sol Menu'!L19&amp;" || PREP: "&amp;'14-Sol Menu'!M19</f>
        <v>wheat flatbread 120 g [MA]; sweet potato 220 g [MA]; pasteurized whole-pasteurized whole-egg powder 25 g [EP]; treated water 75 g [RM]; pepper 70 g [MA]; greens 50 g [MA]; seed oil 18 g [MA]; fermented salsa 12 g [MF/MA] || PREP: Rehydrate pasteurized whole-egg powder with the listed treated water immediately before cooking. Roast sweet potato; scramble egg; fill warm flatbread. Hot-hold &lt;=2 h.</v>
      </c>
      <c r="G19" s="63" t="s">
        <v>459</v>
      </c>
      <c r="H19" s="63" t="s">
        <v>276</v>
      </c>
      <c r="I19" s="63" t="s">
        <v>122</v>
      </c>
      <c r="J19" s="64" t="s">
        <v>185</v>
      </c>
      <c r="K19" s="64" t="s">
        <v>126</v>
      </c>
      <c r="L19" s="65" t="s">
        <v>127</v>
      </c>
      <c r="M19" s="66" t="s">
        <v>128</v>
      </c>
      <c r="N19" s="66" t="s">
        <v>158</v>
      </c>
      <c r="O19" s="66" t="s">
        <v>159</v>
      </c>
      <c r="P19" s="67" t="s">
        <v>131</v>
      </c>
      <c r="Q19" s="67" t="s">
        <v>161</v>
      </c>
      <c r="R19" s="67" t="s">
        <v>197</v>
      </c>
      <c r="S19" s="68" t="s">
        <v>136</v>
      </c>
      <c r="T19" s="69" t="str">
        <f t="shared" si="1"/>
        <v>No herbal adjustment; prepare baseline recipe.</v>
      </c>
      <c r="U19" s="70" t="str">
        <f t="shared" si="2"/>
        <v>wheat flatbread 120 g [MA]; sweet potato 220 g [MA]; pasteurized whole-pasteurized whole-egg powder 25 g [EP]; treated water 75 g [RM]; pepper 70 g [MA]; greens 50 g [MA]; seed oil 18 g [MA]; fermented salsa 12 g [MF/MA] || PREP: Rehydrate pasteurized whole-egg powder with the listed treated water immediately before cooking. Roast sweet potato; scramble egg; fill warm flatbread. Hot-hold &lt;=2 h.</v>
      </c>
    </row>
    <row r="20" ht="72.0" customHeight="1">
      <c r="A20" s="71">
        <f>'14-Sol Menu'!A20</f>
        <v>4</v>
      </c>
      <c r="B20" s="72" t="str">
        <f>'14-Sol Menu'!B20</f>
        <v>Latin garden</v>
      </c>
      <c r="C20" s="72" t="str">
        <f>'14-Sol Menu'!C20</f>
        <v>Lunch</v>
      </c>
      <c r="D20" s="72" t="str">
        <f>'14-Sol Menu'!D20</f>
        <v>Three-bean quinoa chili</v>
      </c>
      <c r="E20" s="73">
        <f>'14-Sol Menu'!E20</f>
        <v>780</v>
      </c>
      <c r="F20" s="74" t="str">
        <f>'14-Sol Menu'!L20&amp;" || PREP: "&amp;'14-Sol Menu'!M20</f>
        <v>beans 240 g [MA]; quinoa 180 g [MA]; tomato 160 g [MA]; pepper 90 g [MA]; onion 45 g [MA]; seed oil 20 g [MA]; spice 3 g [EP]; water 42 g [RM] || PREP: Pressure-cook pulses; simmer with vegetables. Hot-hold &gt;=60 C.</v>
      </c>
      <c r="G20" s="63" t="s">
        <v>459</v>
      </c>
      <c r="H20" s="63" t="s">
        <v>183</v>
      </c>
      <c r="I20" s="63" t="s">
        <v>122</v>
      </c>
      <c r="J20" s="64" t="s">
        <v>185</v>
      </c>
      <c r="K20" s="64" t="s">
        <v>126</v>
      </c>
      <c r="L20" s="65" t="s">
        <v>127</v>
      </c>
      <c r="M20" s="66" t="s">
        <v>192</v>
      </c>
      <c r="N20" s="66" t="s">
        <v>158</v>
      </c>
      <c r="O20" s="66" t="s">
        <v>159</v>
      </c>
      <c r="P20" s="67" t="s">
        <v>160</v>
      </c>
      <c r="Q20" s="67" t="s">
        <v>161</v>
      </c>
      <c r="R20" s="67" t="s">
        <v>197</v>
      </c>
      <c r="S20" s="68" t="s">
        <v>136</v>
      </c>
      <c r="T20" s="69" t="str">
        <f t="shared" si="1"/>
        <v>No herbal adjustment; prepare baseline recipe.</v>
      </c>
      <c r="U20" s="70" t="str">
        <f t="shared" si="2"/>
        <v>beans 240 g [MA]; quinoa 180 g [MA]; tomato 160 g [MA]; pepper 90 g [MA]; onion 45 g [MA]; seed oil 20 g [MA]; spice 3 g [EP]; water 42 g [RM] || PREP: Pressure-cook pulses; simmer with vegetables. Hot-hold &gt;=60 C.</v>
      </c>
    </row>
    <row r="21" ht="72.0" customHeight="1">
      <c r="A21" s="57">
        <f>'14-Sol Menu'!A21</f>
        <v>4</v>
      </c>
      <c r="B21" s="58" t="str">
        <f>'14-Sol Menu'!B21</f>
        <v>Latin garden</v>
      </c>
      <c r="C21" s="58" t="str">
        <f>'14-Sol Menu'!C21</f>
        <v>Dinner</v>
      </c>
      <c r="D21" s="58" t="str">
        <f>'14-Sol Menu'!D21</f>
        <v>Tofu-stuffed peppers with potato cakes</v>
      </c>
      <c r="E21" s="59">
        <f>'14-Sol Menu'!E21</f>
        <v>760</v>
      </c>
      <c r="F21" s="61" t="str">
        <f>'14-Sol Menu'!L21&amp;" || PREP: "&amp;'14-Sol Menu'!M21</f>
        <v>peppers 190 g [MA]; tofu 180 g [MF/MA]; potato 240 g [MA]; corn 80 g [MA]; greens 40 g [MA]; seed oil 28 g [MA]; herb seasoning 2 g [MA] || PREP: Bake filled peppers and griddle potato cakes; verify center temperature before service.</v>
      </c>
      <c r="G21" s="63" t="s">
        <v>459</v>
      </c>
      <c r="H21" s="63" t="s">
        <v>276</v>
      </c>
      <c r="I21" s="63" t="s">
        <v>155</v>
      </c>
      <c r="J21" s="64" t="s">
        <v>185</v>
      </c>
      <c r="K21" s="64" t="s">
        <v>281</v>
      </c>
      <c r="L21" s="65" t="s">
        <v>157</v>
      </c>
      <c r="M21" s="66" t="s">
        <v>128</v>
      </c>
      <c r="N21" s="66" t="s">
        <v>158</v>
      </c>
      <c r="O21" s="66" t="s">
        <v>159</v>
      </c>
      <c r="P21" s="67" t="s">
        <v>196</v>
      </c>
      <c r="Q21" s="67" t="s">
        <v>161</v>
      </c>
      <c r="R21" s="67" t="s">
        <v>197</v>
      </c>
      <c r="S21" s="68" t="s">
        <v>136</v>
      </c>
      <c r="T21" s="69" t="str">
        <f t="shared" si="1"/>
        <v>No herbal adjustment; prepare baseline recipe.</v>
      </c>
      <c r="U21" s="70" t="str">
        <f t="shared" si="2"/>
        <v>peppers 190 g [MA]; tofu 180 g [MF/MA]; potato 240 g [MA]; corn 80 g [MA]; greens 40 g [MA]; seed oil 28 g [MA]; herb seasoning 2 g [MA] || PREP: Bake filled peppers and griddle potato cakes; verify center temperature before service.</v>
      </c>
    </row>
    <row r="22" ht="72.0" customHeight="1">
      <c r="A22" s="71">
        <f>'14-Sol Menu'!A22</f>
        <v>4</v>
      </c>
      <c r="B22" s="72" t="str">
        <f>'14-Sol Menu'!B22</f>
        <v>Latin garden</v>
      </c>
      <c r="C22" s="72" t="str">
        <f>'14-Sol Menu'!C22</f>
        <v>Supplement 1</v>
      </c>
      <c r="D22" s="72" t="str">
        <f>'14-Sol Menu'!D22</f>
        <v>Berry-chia cup</v>
      </c>
      <c r="E22" s="73">
        <f>'14-Sol Menu'!E22</f>
        <v>220</v>
      </c>
      <c r="F22" s="74" t="str">
        <f>'14-Sol Menu'!L22&amp;" || PREP: "&amp;'14-Sol Menu'!M22</f>
        <v>mixed berries 100 g [MP]; cultured soy 100 g [MF/MA]; chia 18 g [EP]; water 2 g [RM] || PREP: Hydrate chia under refrigeration for at least 4 h.</v>
      </c>
      <c r="G22" s="63" t="s">
        <v>117</v>
      </c>
      <c r="H22" s="63" t="s">
        <v>121</v>
      </c>
      <c r="I22" s="63" t="s">
        <v>122</v>
      </c>
      <c r="J22" s="64" t="s">
        <v>123</v>
      </c>
      <c r="K22" s="64" t="s">
        <v>126</v>
      </c>
      <c r="L22" s="65" t="s">
        <v>127</v>
      </c>
      <c r="M22" s="66" t="s">
        <v>128</v>
      </c>
      <c r="N22" s="66" t="s">
        <v>129</v>
      </c>
      <c r="O22" s="66" t="s">
        <v>130</v>
      </c>
      <c r="P22" s="67" t="s">
        <v>160</v>
      </c>
      <c r="Q22" s="67" t="s">
        <v>132</v>
      </c>
      <c r="R22" s="67" t="s">
        <v>134</v>
      </c>
      <c r="S22" s="68" t="s">
        <v>136</v>
      </c>
      <c r="T22" s="69" t="str">
        <f t="shared" si="1"/>
        <v>No herbal adjustment; prepare baseline recipe.</v>
      </c>
      <c r="U22" s="70" t="str">
        <f t="shared" si="2"/>
        <v>mixed berries 100 g [MP]; cultured soy 100 g [MF/MA]; chia 18 g [EP]; water 2 g [RM] || PREP: Hydrate chia under refrigeration for at least 4 h.</v>
      </c>
    </row>
    <row r="23" ht="72.0" customHeight="1">
      <c r="A23" s="57">
        <f>'14-Sol Menu'!A23</f>
        <v>4</v>
      </c>
      <c r="B23" s="58" t="str">
        <f>'14-Sol Menu'!B23</f>
        <v>Latin garden</v>
      </c>
      <c r="C23" s="58" t="str">
        <f>'14-Sol Menu'!C23</f>
        <v>Supplement 2</v>
      </c>
      <c r="D23" s="58" t="str">
        <f>'14-Sol Menu'!D23</f>
        <v>Roasted chickpea-herb snack</v>
      </c>
      <c r="E23" s="59">
        <f>'14-Sol Menu'!E23</f>
        <v>80</v>
      </c>
      <c r="F23" s="61" t="str">
        <f>'14-Sol Menu'!L23&amp;" || PREP: "&amp;'14-Sol Menu'!M23</f>
        <v>chickpeas 55 g [MA]; seed oil 12 g [MA]; dried herbs 10 g [MA]; salt 1 g [RM]; spice 2 g [EP] || PREP: Roast until dry; cool fully before sealing. Ambient storage for 3 sols.</v>
      </c>
      <c r="G23" s="63" t="s">
        <v>459</v>
      </c>
      <c r="H23" s="63" t="s">
        <v>183</v>
      </c>
      <c r="I23" s="63" t="s">
        <v>122</v>
      </c>
      <c r="J23" s="64" t="s">
        <v>185</v>
      </c>
      <c r="K23" s="64" t="s">
        <v>126</v>
      </c>
      <c r="L23" s="65" t="s">
        <v>157</v>
      </c>
      <c r="M23" s="66" t="s">
        <v>192</v>
      </c>
      <c r="N23" s="66" t="s">
        <v>158</v>
      </c>
      <c r="O23" s="66" t="s">
        <v>159</v>
      </c>
      <c r="P23" s="67" t="s">
        <v>196</v>
      </c>
      <c r="Q23" s="67" t="s">
        <v>161</v>
      </c>
      <c r="R23" s="67" t="s">
        <v>197</v>
      </c>
      <c r="S23" s="68" t="s">
        <v>136</v>
      </c>
      <c r="T23" s="69" t="str">
        <f t="shared" si="1"/>
        <v>No herbal adjustment; prepare baseline recipe.</v>
      </c>
      <c r="U23" s="70" t="str">
        <f t="shared" si="2"/>
        <v>chickpeas 55 g [MA]; seed oil 12 g [MA]; dried herbs 10 g [MA]; salt 1 g [RM]; spice 2 g [EP] || PREP: Roast until dry; cool fully before sealing. Ambient storage for 3 sols.</v>
      </c>
    </row>
    <row r="24" ht="72.0" customHeight="1">
      <c r="A24" s="71">
        <f>'14-Sol Menu'!A24</f>
        <v>5</v>
      </c>
      <c r="B24" s="72" t="str">
        <f>'14-Sol Menu'!B24</f>
        <v>South Asian spice and cultured foods</v>
      </c>
      <c r="C24" s="72" t="str">
        <f>'14-Sol Menu'!C24</f>
        <v>Breakfast</v>
      </c>
      <c r="D24" s="72" t="str">
        <f>'14-Sol Menu'!D24</f>
        <v>Millet-cardamom berry porridge</v>
      </c>
      <c r="E24" s="73">
        <f>'14-Sol Menu'!E24</f>
        <v>620</v>
      </c>
      <c r="F24" s="74" t="str">
        <f>'14-Sol Menu'!L24&amp;" || PREP: "&amp;'14-Sol Menu'!M24</f>
        <v>millet 105 g [MA]; soy milk 260 g [MF/MA]; blueberries 90 g [MP]; sunflower butter 45 g [MA]; cardamom 2 g [EP]; water 118 g [RM] || PREP: Simmer grain and soy milk; fold in berries. Serve warm or chill rapidly.</v>
      </c>
      <c r="G24" s="63" t="s">
        <v>117</v>
      </c>
      <c r="H24" s="63" t="s">
        <v>121</v>
      </c>
      <c r="I24" s="63" t="s">
        <v>122</v>
      </c>
      <c r="J24" s="64" t="s">
        <v>185</v>
      </c>
      <c r="K24" s="64" t="s">
        <v>281</v>
      </c>
      <c r="L24" s="65" t="s">
        <v>127</v>
      </c>
      <c r="M24" s="66" t="s">
        <v>128</v>
      </c>
      <c r="N24" s="66" t="s">
        <v>129</v>
      </c>
      <c r="O24" s="66" t="s">
        <v>130</v>
      </c>
      <c r="P24" s="67" t="s">
        <v>131</v>
      </c>
      <c r="Q24" s="67" t="s">
        <v>132</v>
      </c>
      <c r="R24" s="67" t="s">
        <v>134</v>
      </c>
      <c r="S24" s="68" t="s">
        <v>136</v>
      </c>
      <c r="T24" s="69" t="str">
        <f t="shared" si="1"/>
        <v>No herbal adjustment; prepare baseline recipe.</v>
      </c>
      <c r="U24" s="70" t="str">
        <f t="shared" si="2"/>
        <v>millet 105 g [MA]; soy milk 260 g [MF/MA]; blueberries 90 g [MP]; sunflower butter 45 g [MA]; cardamom 2 g [EP]; water 118 g [RM] || PREP: Simmer grain and soy milk; fold in berries. Serve warm or chill rapidly.</v>
      </c>
    </row>
    <row r="25" ht="72.0" customHeight="1">
      <c r="A25" s="57">
        <f>'14-Sol Menu'!A25</f>
        <v>5</v>
      </c>
      <c r="B25" s="58" t="str">
        <f>'14-Sol Menu'!B25</f>
        <v>South Asian spice and cultured foods</v>
      </c>
      <c r="C25" s="58" t="str">
        <f>'14-Sol Menu'!C25</f>
        <v>Lunch</v>
      </c>
      <c r="D25" s="58" t="str">
        <f>'14-Sol Menu'!D25</f>
        <v>Lentil-potato curry with greens</v>
      </c>
      <c r="E25" s="59">
        <f>'14-Sol Menu'!E25</f>
        <v>790</v>
      </c>
      <c r="F25" s="61" t="str">
        <f>'14-Sol Menu'!L25&amp;" || PREP: "&amp;'14-Sol Menu'!M25</f>
        <v>lentils 220 g [MA]; potato 230 g [MA]; tomato 120 g [MA]; greens 90 g [MA]; wheat flatbread 90 g [MA]; seed oil 22 g [MA]; spice blend 4 g [EP]; water 14 g [RM] || PREP: Pressure-cook lentils; simmer curry; griddle bread. Hold &gt;=60 C.</v>
      </c>
      <c r="G25" s="63" t="s">
        <v>182</v>
      </c>
      <c r="H25" s="63" t="s">
        <v>183</v>
      </c>
      <c r="I25" s="63" t="s">
        <v>122</v>
      </c>
      <c r="J25" s="64" t="s">
        <v>185</v>
      </c>
      <c r="K25" s="64" t="s">
        <v>126</v>
      </c>
      <c r="L25" s="65" t="s">
        <v>127</v>
      </c>
      <c r="M25" s="66" t="s">
        <v>128</v>
      </c>
      <c r="N25" s="66" t="s">
        <v>158</v>
      </c>
      <c r="O25" s="66" t="s">
        <v>159</v>
      </c>
      <c r="P25" s="67" t="s">
        <v>160</v>
      </c>
      <c r="Q25" s="67" t="s">
        <v>161</v>
      </c>
      <c r="R25" s="67" t="s">
        <v>197</v>
      </c>
      <c r="S25" s="68" t="s">
        <v>136</v>
      </c>
      <c r="T25" s="69" t="str">
        <f t="shared" si="1"/>
        <v>No herbal adjustment; prepare baseline recipe.</v>
      </c>
      <c r="U25" s="70" t="str">
        <f t="shared" si="2"/>
        <v>lentils 220 g [MA]; potato 230 g [MA]; tomato 120 g [MA]; greens 90 g [MA]; wheat flatbread 90 g [MA]; seed oil 22 g [MA]; spice blend 4 g [EP]; water 14 g [RM] || PREP: Pressure-cook lentils; simmer curry; griddle bread. Hold &gt;=60 C.</v>
      </c>
    </row>
    <row r="26" ht="72.0" customHeight="1">
      <c r="A26" s="71">
        <f>'14-Sol Menu'!A26</f>
        <v>5</v>
      </c>
      <c r="B26" s="72" t="str">
        <f>'14-Sol Menu'!B26</f>
        <v>South Asian spice and cultured foods</v>
      </c>
      <c r="C26" s="72" t="str">
        <f>'14-Sol Menu'!C26</f>
        <v>Dinner</v>
      </c>
      <c r="D26" s="72" t="str">
        <f>'14-Sol Menu'!D26</f>
        <v>Tempeh tikka flatbread plate</v>
      </c>
      <c r="E26" s="73">
        <f>'14-Sol Menu'!E26</f>
        <v>750</v>
      </c>
      <c r="F26" s="74" t="str">
        <f>'14-Sol Menu'!L26&amp;" || PREP: "&amp;'14-Sol Menu'!M26</f>
        <v>tempeh 200 g [MF/MA]; wheat flatbread 170 g [MA]; cultured soy sauce 80 g [MF/MA]; tomato 100 g [MA]; cucumber 80 g [MA]; greens 70 g [MA]; seed oil 25 g [MA]; spice blend 5 g [EP]; salt 2 g [RM] || PREP: Marinate tempeh in cultured sauce; roast; assemble with fresh vegetables.</v>
      </c>
      <c r="G26" s="63" t="s">
        <v>459</v>
      </c>
      <c r="H26" s="63" t="s">
        <v>183</v>
      </c>
      <c r="I26" s="63" t="s">
        <v>122</v>
      </c>
      <c r="J26" s="64" t="s">
        <v>185</v>
      </c>
      <c r="K26" s="64" t="s">
        <v>126</v>
      </c>
      <c r="L26" s="65" t="s">
        <v>157</v>
      </c>
      <c r="M26" s="66" t="s">
        <v>128</v>
      </c>
      <c r="N26" s="66" t="s">
        <v>158</v>
      </c>
      <c r="O26" s="66" t="s">
        <v>159</v>
      </c>
      <c r="P26" s="67" t="s">
        <v>196</v>
      </c>
      <c r="Q26" s="67" t="s">
        <v>161</v>
      </c>
      <c r="R26" s="67" t="s">
        <v>197</v>
      </c>
      <c r="S26" s="68" t="s">
        <v>136</v>
      </c>
      <c r="T26" s="69" t="str">
        <f t="shared" si="1"/>
        <v>No herbal adjustment; prepare baseline recipe.</v>
      </c>
      <c r="U26" s="70" t="str">
        <f t="shared" si="2"/>
        <v>tempeh 200 g [MF/MA]; wheat flatbread 170 g [MA]; cultured soy sauce 80 g [MF/MA]; tomato 100 g [MA]; cucumber 80 g [MA]; greens 70 g [MA]; seed oil 25 g [MA]; spice blend 5 g [EP]; salt 2 g [RM] || PREP: Marinate tempeh in cultured sauce; roast; assemble with fresh vegetables.</v>
      </c>
    </row>
    <row r="27" ht="72.0" customHeight="1">
      <c r="A27" s="57">
        <f>'14-Sol Menu'!A27</f>
        <v>5</v>
      </c>
      <c r="B27" s="58" t="str">
        <f>'14-Sol Menu'!B27</f>
        <v>South Asian spice and cultured foods</v>
      </c>
      <c r="C27" s="58" t="str">
        <f>'14-Sol Menu'!C27</f>
        <v>Supplement 1</v>
      </c>
      <c r="D27" s="58" t="str">
        <f>'14-Sol Menu'!D27</f>
        <v>Cultured soy lassi</v>
      </c>
      <c r="E27" s="59">
        <f>'14-Sol Menu'!E27</f>
        <v>300</v>
      </c>
      <c r="F27" s="61" t="str">
        <f>'14-Sol Menu'!L27&amp;" || PREP: "&amp;'14-Sol Menu'!M27</f>
        <v>cultured soy 230 g [MF/MA]; strawberry 50 g [MP]; flax 12 g [MA]; cardamom 1 g [EP]; water 7 g [RM] || PREP: Blend and serve cold; consume within 4 h of blending.</v>
      </c>
      <c r="G27" s="63" t="s">
        <v>117</v>
      </c>
      <c r="H27" s="63" t="s">
        <v>121</v>
      </c>
      <c r="I27" s="63" t="s">
        <v>122</v>
      </c>
      <c r="J27" s="64" t="s">
        <v>123</v>
      </c>
      <c r="K27" s="64" t="s">
        <v>126</v>
      </c>
      <c r="L27" s="65" t="s">
        <v>127</v>
      </c>
      <c r="M27" s="66" t="s">
        <v>128</v>
      </c>
      <c r="N27" s="66" t="s">
        <v>129</v>
      </c>
      <c r="O27" s="66" t="s">
        <v>130</v>
      </c>
      <c r="P27" s="67" t="s">
        <v>160</v>
      </c>
      <c r="Q27" s="67" t="s">
        <v>132</v>
      </c>
      <c r="R27" s="67" t="s">
        <v>134</v>
      </c>
      <c r="S27" s="68" t="s">
        <v>136</v>
      </c>
      <c r="T27" s="69" t="str">
        <f t="shared" si="1"/>
        <v>No herbal adjustment; prepare baseline recipe.</v>
      </c>
      <c r="U27" s="70" t="str">
        <f t="shared" si="2"/>
        <v>cultured soy 230 g [MF/MA]; strawberry 50 g [MP]; flax 12 g [MA]; cardamom 1 g [EP]; water 7 g [RM] || PREP: Blend and serve cold; consume within 4 h of blending.</v>
      </c>
    </row>
    <row r="28" ht="72.0" customHeight="1">
      <c r="A28" s="71">
        <f>'14-Sol Menu'!A28</f>
        <v>5</v>
      </c>
      <c r="B28" s="72" t="str">
        <f>'14-Sol Menu'!B28</f>
        <v>South Asian spice and cultured foods</v>
      </c>
      <c r="C28" s="72" t="str">
        <f>'14-Sol Menu'!C28</f>
        <v>Supplement 2</v>
      </c>
      <c r="D28" s="72" t="str">
        <f>'14-Sol Menu'!D28</f>
        <v>Sesame-date energy bite</v>
      </c>
      <c r="E28" s="73">
        <f>'14-Sol Menu'!E28</f>
        <v>70</v>
      </c>
      <c r="F28" s="74" t="str">
        <f>'14-Sol Menu'!L28&amp;" || PREP: "&amp;'14-Sol Menu'!M28</f>
        <v>sesame 24 g [MA]; oats 20 g [EP]; date paste 18 g [EP]; pea protein 8 g [MA] || PREP: Press without cooking; refrigerate for 3 sols.</v>
      </c>
      <c r="G28" s="63" t="s">
        <v>151</v>
      </c>
      <c r="H28" s="63" t="s">
        <v>183</v>
      </c>
      <c r="I28" s="63" t="s">
        <v>211</v>
      </c>
      <c r="J28" s="64" t="s">
        <v>156</v>
      </c>
      <c r="K28" s="64" t="s">
        <v>126</v>
      </c>
      <c r="L28" s="65" t="s">
        <v>127</v>
      </c>
      <c r="M28" s="66" t="s">
        <v>128</v>
      </c>
      <c r="N28" s="66" t="s">
        <v>129</v>
      </c>
      <c r="O28" s="66" t="s">
        <v>130</v>
      </c>
      <c r="P28" s="67" t="s">
        <v>196</v>
      </c>
      <c r="Q28" s="67" t="s">
        <v>132</v>
      </c>
      <c r="R28" s="67" t="s">
        <v>134</v>
      </c>
      <c r="S28" s="68" t="s">
        <v>136</v>
      </c>
      <c r="T28" s="69" t="str">
        <f t="shared" si="1"/>
        <v>No herbal adjustment; prepare baseline recipe.</v>
      </c>
      <c r="U28" s="70" t="str">
        <f t="shared" si="2"/>
        <v>sesame 24 g [MA]; oats 20 g [EP]; date paste 18 g [EP]; pea protein 8 g [MA] || PREP: Press without cooking; refrigerate for 3 sols.</v>
      </c>
    </row>
    <row r="29" ht="72.0" customHeight="1">
      <c r="A29" s="57">
        <f>'14-Sol Menu'!A29</f>
        <v>6</v>
      </c>
      <c r="B29" s="58" t="str">
        <f>'14-Sol Menu'!B29</f>
        <v>Chinese-inspired whole-crop cooking</v>
      </c>
      <c r="C29" s="58" t="str">
        <f>'14-Sol Menu'!C29</f>
        <v>Breakfast</v>
      </c>
      <c r="D29" s="58" t="str">
        <f>'14-Sol Menu'!D29</f>
        <v>Scallion egg congee</v>
      </c>
      <c r="E29" s="59">
        <f>'14-Sol Menu'!E29</f>
        <v>700</v>
      </c>
      <c r="F29" s="61" t="str">
        <f>'14-Sol Menu'!L29&amp;" || PREP: "&amp;'14-Sol Menu'!M29</f>
        <v>barley-rice blend 180 g [MA]; pasteurized whole-pasteurized whole-egg powder 25 g [EP]; treated water 75 g [RM]; scallion 25 g [MA]; komatsuna stems 65 g [MA]; sesame oil 14 g [MA]; water 314 g [RM]; seasoning 2 g [EP] || PREP: Rehydrate pasteurized whole-egg powder with the listed treated water immediately before cooking. Simmer grain until soft; add egg and stems. Serve hot.</v>
      </c>
      <c r="G29" s="63" t="s">
        <v>151</v>
      </c>
      <c r="H29" s="63" t="s">
        <v>153</v>
      </c>
      <c r="I29" s="63" t="s">
        <v>122</v>
      </c>
      <c r="J29" s="64" t="s">
        <v>156</v>
      </c>
      <c r="K29" s="64" t="s">
        <v>213</v>
      </c>
      <c r="L29" s="65" t="s">
        <v>157</v>
      </c>
      <c r="M29" s="66" t="s">
        <v>128</v>
      </c>
      <c r="N29" s="66" t="s">
        <v>158</v>
      </c>
      <c r="O29" s="66" t="s">
        <v>159</v>
      </c>
      <c r="P29" s="67" t="s">
        <v>131</v>
      </c>
      <c r="Q29" s="67" t="s">
        <v>161</v>
      </c>
      <c r="R29" s="67" t="s">
        <v>163</v>
      </c>
      <c r="S29" s="68" t="s">
        <v>136</v>
      </c>
      <c r="T29" s="69" t="str">
        <f t="shared" si="1"/>
        <v>No herbal adjustment; prepare baseline recipe.</v>
      </c>
      <c r="U29" s="70" t="str">
        <f t="shared" si="2"/>
        <v>barley-rice blend 180 g [MA]; pasteurized whole-pasteurized whole-egg powder 25 g [EP]; treated water 75 g [RM]; scallion 25 g [MA]; komatsuna stems 65 g [MA]; sesame oil 14 g [MA]; water 314 g [RM]; seasoning 2 g [EP] || PREP: Rehydrate pasteurized whole-egg powder with the listed treated water immediately before cooking. Simmer grain until soft; add egg and stems. Serve hot.</v>
      </c>
    </row>
    <row r="30" ht="72.0" customHeight="1">
      <c r="A30" s="71">
        <f>'14-Sol Menu'!A30</f>
        <v>6</v>
      </c>
      <c r="B30" s="72" t="str">
        <f>'14-Sol Menu'!B30</f>
        <v>Chinese-inspired whole-crop cooking</v>
      </c>
      <c r="C30" s="72" t="str">
        <f>'14-Sol Menu'!C30</f>
        <v>Lunch</v>
      </c>
      <c r="D30" s="72" t="str">
        <f>'14-Sol Menu'!D30</f>
        <v>Mushroom-tofu noodles</v>
      </c>
      <c r="E30" s="73">
        <f>'14-Sol Menu'!E30</f>
        <v>790</v>
      </c>
      <c r="F30" s="74" t="str">
        <f>'14-Sol Menu'!L30&amp;" || PREP: "&amp;'14-Sol Menu'!M30</f>
        <v>wheat noodles 220 g [MA]; tofu 170 g [MF/MA]; mushrooms 170 g [MF]; peas 90 g [MA]; greens 70 g [MA]; sesame oil 20 g [MA]; broth water 48 g [RM]; seasoning 2 g [EP] || PREP: Stir-fry components; loosen with broth; hot-hold &lt;=2 h.</v>
      </c>
      <c r="G30" s="63" t="s">
        <v>182</v>
      </c>
      <c r="H30" s="63" t="s">
        <v>183</v>
      </c>
      <c r="I30" s="63" t="s">
        <v>122</v>
      </c>
      <c r="J30" s="64" t="s">
        <v>185</v>
      </c>
      <c r="K30" s="64" t="s">
        <v>126</v>
      </c>
      <c r="L30" s="65" t="s">
        <v>157</v>
      </c>
      <c r="M30" s="66" t="s">
        <v>192</v>
      </c>
      <c r="N30" s="66" t="s">
        <v>158</v>
      </c>
      <c r="O30" s="66" t="s">
        <v>159</v>
      </c>
      <c r="P30" s="67" t="s">
        <v>160</v>
      </c>
      <c r="Q30" s="67" t="s">
        <v>161</v>
      </c>
      <c r="R30" s="67" t="s">
        <v>197</v>
      </c>
      <c r="S30" s="68" t="s">
        <v>136</v>
      </c>
      <c r="T30" s="69" t="str">
        <f t="shared" si="1"/>
        <v>No herbal adjustment; prepare baseline recipe.</v>
      </c>
      <c r="U30" s="70" t="str">
        <f t="shared" si="2"/>
        <v>wheat noodles 220 g [MA]; tofu 170 g [MF/MA]; mushrooms 170 g [MF]; peas 90 g [MA]; greens 70 g [MA]; sesame oil 20 g [MA]; broth water 48 g [RM]; seasoning 2 g [EP] || PREP: Stir-fry components; loosen with broth; hot-hold &lt;=2 h.</v>
      </c>
    </row>
    <row r="31" ht="72.0" customHeight="1">
      <c r="A31" s="57">
        <f>'14-Sol Menu'!A31</f>
        <v>6</v>
      </c>
      <c r="B31" s="58" t="str">
        <f>'14-Sol Menu'!B31</f>
        <v>Chinese-inspired whole-crop cooking</v>
      </c>
      <c r="C31" s="58" t="str">
        <f>'14-Sol Menu'!C31</f>
        <v>Dinner</v>
      </c>
      <c r="D31" s="58" t="str">
        <f>'14-Sol Menu'!D31</f>
        <v>Chicken-burdock dumplings</v>
      </c>
      <c r="E31" s="59">
        <f>'14-Sol Menu'!E31</f>
        <v>790</v>
      </c>
      <c r="F31" s="61" t="str">
        <f>'14-Sol Menu'!L31&amp;" || PREP: "&amp;'14-Sol Menu'!M31</f>
        <v>Earth-provisioned frozen cooked boneless chicken 150 g [EP]; burdock 120 g [MA]; wheat wrappers 190 g [MA]; greens 80 g [MA]; barley 120 g [MA]; broth water 105 g [RM]; seed oil 22 g [MA]; seasoning 3 g [EP] || PREP: Thaw the Earth-provisioned frozen cooked boneless chicken under controlled refrigeration; retain lot identity and use within the validated thaw window. Steam dumplings; serve with barley and broth. Verify poultry handling controls.</v>
      </c>
      <c r="G31" s="63" t="s">
        <v>151</v>
      </c>
      <c r="H31" s="63" t="s">
        <v>153</v>
      </c>
      <c r="I31" s="63" t="s">
        <v>122</v>
      </c>
      <c r="J31" s="64" t="s">
        <v>156</v>
      </c>
      <c r="K31" s="64" t="s">
        <v>213</v>
      </c>
      <c r="L31" s="65" t="s">
        <v>157</v>
      </c>
      <c r="M31" s="66" t="s">
        <v>128</v>
      </c>
      <c r="N31" s="66" t="s">
        <v>158</v>
      </c>
      <c r="O31" s="66" t="s">
        <v>159</v>
      </c>
      <c r="P31" s="67" t="s">
        <v>196</v>
      </c>
      <c r="Q31" s="67" t="s">
        <v>161</v>
      </c>
      <c r="R31" s="67" t="s">
        <v>163</v>
      </c>
      <c r="S31" s="68" t="s">
        <v>136</v>
      </c>
      <c r="T31" s="69" t="str">
        <f t="shared" si="1"/>
        <v>No herbal adjustment; prepare baseline recipe.</v>
      </c>
      <c r="U31" s="70" t="str">
        <f t="shared" si="2"/>
        <v>Earth-provisioned frozen cooked boneless chicken 150 g [EP]; burdock 120 g [MA]; wheat wrappers 190 g [MA]; greens 80 g [MA]; barley 120 g [MA]; broth water 105 g [RM]; seed oil 22 g [MA]; seasoning 3 g [EP] || PREP: Thaw the Earth-provisioned frozen cooked boneless chicken under controlled refrigeration; retain lot identity and use within the validated thaw window. Steam dumplings; serve with barley and broth. Verify poultry handling controls.</v>
      </c>
    </row>
    <row r="32" ht="72.0" customHeight="1">
      <c r="A32" s="71">
        <f>'14-Sol Menu'!A32</f>
        <v>6</v>
      </c>
      <c r="B32" s="72" t="str">
        <f>'14-Sol Menu'!B32</f>
        <v>Chinese-inspired whole-crop cooking</v>
      </c>
      <c r="C32" s="72" t="str">
        <f>'14-Sol Menu'!C32</f>
        <v>Supplement 1</v>
      </c>
      <c r="D32" s="72" t="str">
        <f>'14-Sol Menu'!D32</f>
        <v>Steamed berry bun</v>
      </c>
      <c r="E32" s="73">
        <f>'14-Sol Menu'!E32</f>
        <v>105</v>
      </c>
      <c r="F32" s="74" t="str">
        <f>'14-Sol Menu'!L32&amp;" || PREP: "&amp;'14-Sol Menu'!M32</f>
        <v>wheat dough 65 g [MA]; berry paste 30 g [MP]; cultured soy 8 g [MF/MA]; salt 1 g [RM]; yeast 1 g [MF] || PREP: Steam and serve warm; chill within 2 h if held.</v>
      </c>
      <c r="G32" s="63" t="s">
        <v>117</v>
      </c>
      <c r="H32" s="63" t="s">
        <v>121</v>
      </c>
      <c r="I32" s="63" t="s">
        <v>211</v>
      </c>
      <c r="J32" s="64" t="s">
        <v>185</v>
      </c>
      <c r="K32" s="64" t="s">
        <v>126</v>
      </c>
      <c r="L32" s="65" t="s">
        <v>157</v>
      </c>
      <c r="M32" s="66" t="s">
        <v>128</v>
      </c>
      <c r="N32" s="66" t="s">
        <v>129</v>
      </c>
      <c r="O32" s="66" t="s">
        <v>130</v>
      </c>
      <c r="P32" s="67" t="s">
        <v>160</v>
      </c>
      <c r="Q32" s="67" t="s">
        <v>132</v>
      </c>
      <c r="R32" s="67" t="s">
        <v>134</v>
      </c>
      <c r="S32" s="68" t="s">
        <v>136</v>
      </c>
      <c r="T32" s="69" t="str">
        <f t="shared" si="1"/>
        <v>No herbal adjustment; prepare baseline recipe.</v>
      </c>
      <c r="U32" s="70" t="str">
        <f t="shared" si="2"/>
        <v>wheat dough 65 g [MA]; berry paste 30 g [MP]; cultured soy 8 g [MF/MA]; salt 1 g [RM]; yeast 1 g [MF] || PREP: Steam and serve warm; chill within 2 h if held.</v>
      </c>
    </row>
    <row r="33" ht="72.0" customHeight="1">
      <c r="A33" s="57">
        <f>'14-Sol Menu'!A33</f>
        <v>6</v>
      </c>
      <c r="B33" s="58" t="str">
        <f>'14-Sol Menu'!B33</f>
        <v>Chinese-inspired whole-crop cooking</v>
      </c>
      <c r="C33" s="58" t="str">
        <f>'14-Sol Menu'!C33</f>
        <v>Supplement 2</v>
      </c>
      <c r="D33" s="58" t="str">
        <f>'14-Sol Menu'!D33</f>
        <v>Crisp green stems with seed dip</v>
      </c>
      <c r="E33" s="59">
        <f>'14-Sol Menu'!E33</f>
        <v>150</v>
      </c>
      <c r="F33" s="61" t="str">
        <f>'14-Sol Menu'!L33&amp;" || PREP: "&amp;'14-Sol Menu'!M33</f>
        <v>komatsuna stems 75 g [MA]; sunflower dip 55 g [MA]; wheat crisp 18 g [MA]; salt 1 g [RM]; spice 1 g [EP] || PREP: Blanch and chill stems; serve dip cold.</v>
      </c>
      <c r="G33" s="63" t="s">
        <v>151</v>
      </c>
      <c r="H33" s="63" t="s">
        <v>121</v>
      </c>
      <c r="I33" s="63" t="s">
        <v>122</v>
      </c>
      <c r="J33" s="64" t="s">
        <v>156</v>
      </c>
      <c r="K33" s="64" t="s">
        <v>213</v>
      </c>
      <c r="L33" s="65" t="s">
        <v>157</v>
      </c>
      <c r="M33" s="66" t="s">
        <v>192</v>
      </c>
      <c r="N33" s="66" t="s">
        <v>158</v>
      </c>
      <c r="O33" s="66" t="s">
        <v>159</v>
      </c>
      <c r="P33" s="67" t="s">
        <v>196</v>
      </c>
      <c r="Q33" s="67" t="s">
        <v>161</v>
      </c>
      <c r="R33" s="67" t="s">
        <v>163</v>
      </c>
      <c r="S33" s="68" t="s">
        <v>136</v>
      </c>
      <c r="T33" s="69" t="str">
        <f t="shared" si="1"/>
        <v>No herbal adjustment; prepare baseline recipe.</v>
      </c>
      <c r="U33" s="70" t="str">
        <f t="shared" si="2"/>
        <v>komatsuna stems 75 g [MA]; sunflower dip 55 g [MA]; wheat crisp 18 g [MA]; salt 1 g [RM]; spice 1 g [EP] || PREP: Blanch and chill stems; serve dip cold.</v>
      </c>
    </row>
    <row r="34" ht="72.0" customHeight="1">
      <c r="A34" s="71">
        <f>'14-Sol Menu'!A34</f>
        <v>7</v>
      </c>
      <c r="B34" s="72" t="str">
        <f>'14-Sol Menu'!B34</f>
        <v>Mediterranean celebration</v>
      </c>
      <c r="C34" s="72" t="str">
        <f>'14-Sol Menu'!C34</f>
        <v>Breakfast</v>
      </c>
      <c r="D34" s="72" t="str">
        <f>'14-Sol Menu'!D34</f>
        <v>Cultured-soy berry parfait</v>
      </c>
      <c r="E34" s="73">
        <f>'14-Sol Menu'!E34</f>
        <v>520</v>
      </c>
      <c r="F34" s="74" t="str">
        <f>'14-Sol Menu'!L34&amp;" || PREP: "&amp;'14-Sol Menu'!M34</f>
        <v>cultured soy 250 g [MF/MA]; mixed berries 130 g [MP]; quinoa crisp 70 g [MA]; sesame 30 g [MA]; milk powder 25 g [EP]; water 15 g [RM] || PREP: Layer immediately before service; keep cultured base &lt;=4 C.</v>
      </c>
      <c r="G34" s="63" t="s">
        <v>151</v>
      </c>
      <c r="H34" s="63" t="s">
        <v>121</v>
      </c>
      <c r="I34" s="63" t="s">
        <v>122</v>
      </c>
      <c r="J34" s="64" t="s">
        <v>156</v>
      </c>
      <c r="K34" s="64" t="s">
        <v>126</v>
      </c>
      <c r="L34" s="65" t="s">
        <v>127</v>
      </c>
      <c r="M34" s="66" t="s">
        <v>128</v>
      </c>
      <c r="N34" s="66" t="s">
        <v>129</v>
      </c>
      <c r="O34" s="66" t="s">
        <v>130</v>
      </c>
      <c r="P34" s="67" t="s">
        <v>131</v>
      </c>
      <c r="Q34" s="67" t="s">
        <v>132</v>
      </c>
      <c r="R34" s="67" t="s">
        <v>134</v>
      </c>
      <c r="S34" s="68" t="s">
        <v>136</v>
      </c>
      <c r="T34" s="69" t="str">
        <f t="shared" si="1"/>
        <v>No herbal adjustment; prepare baseline recipe.</v>
      </c>
      <c r="U34" s="70" t="str">
        <f t="shared" si="2"/>
        <v>cultured soy 250 g [MF/MA]; mixed berries 130 g [MP]; quinoa crisp 70 g [MA]; sesame 30 g [MA]; milk powder 25 g [EP]; water 15 g [RM] || PREP: Layer immediately before service; keep cultured base &lt;=4 C.</v>
      </c>
    </row>
    <row r="35" ht="72.0" customHeight="1">
      <c r="A35" s="57">
        <f>'14-Sol Menu'!A35</f>
        <v>7</v>
      </c>
      <c r="B35" s="58" t="str">
        <f>'14-Sol Menu'!B35</f>
        <v>Mediterranean celebration</v>
      </c>
      <c r="C35" s="58" t="str">
        <f>'14-Sol Menu'!C35</f>
        <v>Lunch</v>
      </c>
      <c r="D35" s="58" t="str">
        <f>'14-Sol Menu'!D35</f>
        <v>Falafel garden plate</v>
      </c>
      <c r="E35" s="59">
        <f>'14-Sol Menu'!E35</f>
        <v>740</v>
      </c>
      <c r="F35" s="61" t="str">
        <f>'14-Sol Menu'!L35&amp;" || PREP: "&amp;'14-Sol Menu'!M35</f>
        <v>chickpea patties 220 g [MA]; barley flatbread 140 g [MA]; cucumber 100 g [MA]; tomato 100 g [MA]; greens 70 g [MA]; cultured soy sauce 70 g [MF/MA]; seed oil 38 g [MA]; herbs 2 g [MA] || PREP: Bake patties; warm bread; assemble with chilled vegetables and sauce.</v>
      </c>
      <c r="G35" s="63" t="s">
        <v>151</v>
      </c>
      <c r="H35" s="63" t="s">
        <v>183</v>
      </c>
      <c r="I35" s="63" t="s">
        <v>122</v>
      </c>
      <c r="J35" s="64" t="s">
        <v>156</v>
      </c>
      <c r="K35" s="64" t="s">
        <v>126</v>
      </c>
      <c r="L35" s="65" t="s">
        <v>127</v>
      </c>
      <c r="M35" s="66" t="s">
        <v>128</v>
      </c>
      <c r="N35" s="66" t="s">
        <v>158</v>
      </c>
      <c r="O35" s="66" t="s">
        <v>159</v>
      </c>
      <c r="P35" s="67" t="s">
        <v>160</v>
      </c>
      <c r="Q35" s="67" t="s">
        <v>161</v>
      </c>
      <c r="R35" s="67" t="s">
        <v>163</v>
      </c>
      <c r="S35" s="68" t="s">
        <v>136</v>
      </c>
      <c r="T35" s="69" t="str">
        <f t="shared" si="1"/>
        <v>No herbal adjustment; prepare baseline recipe.</v>
      </c>
      <c r="U35" s="70" t="str">
        <f t="shared" si="2"/>
        <v>chickpea patties 220 g [MA]; barley flatbread 140 g [MA]; cucumber 100 g [MA]; tomato 100 g [MA]; greens 70 g [MA]; cultured soy sauce 70 g [MF/MA]; seed oil 38 g [MA]; herbs 2 g [MA] || PREP: Bake patties; warm bread; assemble with chilled vegetables and sauce.</v>
      </c>
    </row>
    <row r="36" ht="72.0" customHeight="1">
      <c r="A36" s="71">
        <f>'14-Sol Menu'!A36</f>
        <v>7</v>
      </c>
      <c r="B36" s="72" t="str">
        <f>'14-Sol Menu'!B36</f>
        <v>Mediterranean celebration</v>
      </c>
      <c r="C36" s="72" t="str">
        <f>'14-Sol Menu'!C36</f>
        <v>Dinner</v>
      </c>
      <c r="D36" s="72" t="str">
        <f>'14-Sol Menu'!D36</f>
        <v>Eggplant-potato moussaka</v>
      </c>
      <c r="E36" s="73">
        <f>'14-Sol Menu'!E36</f>
        <v>780</v>
      </c>
      <c r="F36" s="74" t="str">
        <f>'14-Sol Menu'!L36&amp;" || PREP: "&amp;'14-Sol Menu'!M36</f>
        <v>eggplant 220 g [MA]; potato 220 g [MA]; lentils 160 g [MA]; pasteurized whole-pasteurized whole-egg powder 20 g [EP]; treated water 60 g [RM]; milk powder sauce 45 g [EP]; tomato 40 g [MA]; seed oil 13 g [MA]; herbs 2 g [MA] || PREP: Rehydrate pasteurized whole-egg powder with the listed treated water immediately before cooking. Bake layered casserole; verify egg set and center temperature. Portion after 10-min rest.</v>
      </c>
      <c r="G36" s="63" t="s">
        <v>459</v>
      </c>
      <c r="H36" s="63" t="s">
        <v>183</v>
      </c>
      <c r="I36" s="63" t="s">
        <v>122</v>
      </c>
      <c r="J36" s="64" t="s">
        <v>185</v>
      </c>
      <c r="K36" s="64" t="s">
        <v>126</v>
      </c>
      <c r="L36" s="65" t="s">
        <v>127</v>
      </c>
      <c r="M36" s="66" t="s">
        <v>192</v>
      </c>
      <c r="N36" s="66" t="s">
        <v>158</v>
      </c>
      <c r="O36" s="66" t="s">
        <v>159</v>
      </c>
      <c r="P36" s="67" t="s">
        <v>196</v>
      </c>
      <c r="Q36" s="67" t="s">
        <v>161</v>
      </c>
      <c r="R36" s="67" t="s">
        <v>197</v>
      </c>
      <c r="S36" s="68" t="s">
        <v>136</v>
      </c>
      <c r="T36" s="69" t="str">
        <f t="shared" si="1"/>
        <v>No herbal adjustment; prepare baseline recipe.</v>
      </c>
      <c r="U36" s="70" t="str">
        <f t="shared" si="2"/>
        <v>eggplant 220 g [MA]; potato 220 g [MA]; lentils 160 g [MA]; pasteurized whole-pasteurized whole-egg powder 20 g [EP]; treated water 60 g [RM]; milk powder sauce 45 g [EP]; tomato 40 g [MA]; seed oil 13 g [MA]; herbs 2 g [MA] || PREP: Rehydrate pasteurized whole-egg powder with the listed treated water immediately before cooking. Bake layered casserole; verify egg set and center temperature. Portion after 10-min rest.</v>
      </c>
    </row>
    <row r="37" ht="72.0" customHeight="1">
      <c r="A37" s="57">
        <f>'14-Sol Menu'!A37</f>
        <v>7</v>
      </c>
      <c r="B37" s="58" t="str">
        <f>'14-Sol Menu'!B37</f>
        <v>Mediterranean celebration</v>
      </c>
      <c r="C37" s="58" t="str">
        <f>'14-Sol Menu'!C37</f>
        <v>Supplement 1</v>
      </c>
      <c r="D37" s="58" t="str">
        <f>'14-Sol Menu'!D37</f>
        <v>Seed brittle</v>
      </c>
      <c r="E37" s="59">
        <f>'14-Sol Menu'!E37</f>
        <v>55</v>
      </c>
      <c r="F37" s="61" t="str">
        <f>'14-Sol Menu'!L37&amp;" || PREP: "&amp;'14-Sol Menu'!M37</f>
        <v>sunflower seed 25 g [MA]; sesame 15 g [MA]; berry syrup 12 g [MP]; salt 1 g [RM]; spice 2 g [EP] || PREP: Cook syrup, press thin and cool dry. Store airtight for 4 sols.</v>
      </c>
      <c r="G37" s="63" t="s">
        <v>151</v>
      </c>
      <c r="H37" s="63" t="s">
        <v>153</v>
      </c>
      <c r="I37" s="63" t="s">
        <v>122</v>
      </c>
      <c r="J37" s="64" t="s">
        <v>156</v>
      </c>
      <c r="K37" s="64" t="s">
        <v>213</v>
      </c>
      <c r="L37" s="65" t="s">
        <v>157</v>
      </c>
      <c r="M37" s="66" t="s">
        <v>128</v>
      </c>
      <c r="N37" s="66" t="s">
        <v>129</v>
      </c>
      <c r="O37" s="66" t="s">
        <v>130</v>
      </c>
      <c r="P37" s="67" t="s">
        <v>160</v>
      </c>
      <c r="Q37" s="67" t="s">
        <v>132</v>
      </c>
      <c r="R37" s="67" t="s">
        <v>134</v>
      </c>
      <c r="S37" s="68" t="s">
        <v>136</v>
      </c>
      <c r="T37" s="69" t="str">
        <f t="shared" si="1"/>
        <v>No herbal adjustment; prepare baseline recipe.</v>
      </c>
      <c r="U37" s="70" t="str">
        <f t="shared" si="2"/>
        <v>sunflower seed 25 g [MA]; sesame 15 g [MA]; berry syrup 12 g [MP]; salt 1 g [RM]; spice 2 g [EP] || PREP: Cook syrup, press thin and cool dry. Store airtight for 4 sols.</v>
      </c>
    </row>
    <row r="38" ht="72.0" customHeight="1">
      <c r="A38" s="71">
        <f>'14-Sol Menu'!A38</f>
        <v>7</v>
      </c>
      <c r="B38" s="72" t="str">
        <f>'14-Sol Menu'!B38</f>
        <v>Mediterranean celebration</v>
      </c>
      <c r="C38" s="72" t="str">
        <f>'14-Sol Menu'!C38</f>
        <v>Supplement 2</v>
      </c>
      <c r="D38" s="72" t="str">
        <f>'14-Sol Menu'!D38</f>
        <v>Berry sorbet</v>
      </c>
      <c r="E38" s="73">
        <f>'14-Sol Menu'!E38</f>
        <v>180</v>
      </c>
      <c r="F38" s="74" t="str">
        <f>'14-Sol Menu'!L38&amp;" || PREP: "&amp;'14-Sol Menu'!M38</f>
        <v>strawberries 100 g [MP]; cultured soy 55 g [MF/MA]; berry syrup 20 g [MP]; water 5 g [RM] || PREP: Freeze-churn and portion; maintain frozen storage.</v>
      </c>
      <c r="G38" s="63" t="s">
        <v>117</v>
      </c>
      <c r="H38" s="63" t="s">
        <v>121</v>
      </c>
      <c r="I38" s="63" t="s">
        <v>122</v>
      </c>
      <c r="J38" s="64" t="s">
        <v>185</v>
      </c>
      <c r="K38" s="64" t="s">
        <v>126</v>
      </c>
      <c r="L38" s="65" t="s">
        <v>127</v>
      </c>
      <c r="M38" s="66" t="s">
        <v>128</v>
      </c>
      <c r="N38" s="66" t="s">
        <v>129</v>
      </c>
      <c r="O38" s="66" t="s">
        <v>130</v>
      </c>
      <c r="P38" s="67" t="s">
        <v>196</v>
      </c>
      <c r="Q38" s="67" t="s">
        <v>132</v>
      </c>
      <c r="R38" s="67" t="s">
        <v>134</v>
      </c>
      <c r="S38" s="68" t="s">
        <v>136</v>
      </c>
      <c r="T38" s="69" t="str">
        <f t="shared" si="1"/>
        <v>No herbal adjustment; prepare baseline recipe.</v>
      </c>
      <c r="U38" s="70" t="str">
        <f t="shared" si="2"/>
        <v>strawberries 100 g [MP]; cultured soy 55 g [MF/MA]; berry syrup 20 g [MP]; water 5 g [RM] || PREP: Freeze-churn and portion; maintain frozen storage.</v>
      </c>
    </row>
    <row r="39" ht="72.0" customHeight="1">
      <c r="A39" s="57">
        <f>'14-Sol Menu'!A39</f>
        <v>8</v>
      </c>
      <c r="B39" s="58" t="str">
        <f>'14-Sol Menu'!B39</f>
        <v>Aquaculture and algae</v>
      </c>
      <c r="C39" s="58" t="str">
        <f>'14-Sol Menu'!C39</f>
        <v>Breakfast</v>
      </c>
      <c r="D39" s="58" t="str">
        <f>'14-Sol Menu'!D39</f>
        <v>Egg-potato garden hash</v>
      </c>
      <c r="E39" s="59">
        <f>'14-Sol Menu'!E39</f>
        <v>610</v>
      </c>
      <c r="F39" s="61" t="str">
        <f>'14-Sol Menu'!L39&amp;" || PREP: "&amp;'14-Sol Menu'!M39</f>
        <v>potato 250 g [MA]; pasteurized whole-pasteurized whole-egg powder 27.5 g [EP]; treated water 82.5 g [RM]; pepper 80 g [MA]; mushrooms 70 g [MF]; greens 55 g [MA]; seed oil 22 g [MA]; herbs 20 g [MA]; salt 1 g [RM]; spice 2 g [EP] || PREP: Rehydrate pasteurized whole-egg powder with the listed treated water immediately before cooking. Roast potato; saute vegetables; fold in egg. Hot-hold &lt;=2 h.</v>
      </c>
      <c r="G39" s="63" t="s">
        <v>459</v>
      </c>
      <c r="H39" s="63" t="s">
        <v>276</v>
      </c>
      <c r="I39" s="63" t="s">
        <v>122</v>
      </c>
      <c r="J39" s="64" t="s">
        <v>185</v>
      </c>
      <c r="K39" s="64" t="s">
        <v>281</v>
      </c>
      <c r="L39" s="65" t="s">
        <v>157</v>
      </c>
      <c r="M39" s="66" t="s">
        <v>192</v>
      </c>
      <c r="N39" s="66" t="s">
        <v>158</v>
      </c>
      <c r="O39" s="66" t="s">
        <v>159</v>
      </c>
      <c r="P39" s="67" t="s">
        <v>131</v>
      </c>
      <c r="Q39" s="67" t="s">
        <v>161</v>
      </c>
      <c r="R39" s="67" t="s">
        <v>197</v>
      </c>
      <c r="S39" s="68" t="s">
        <v>136</v>
      </c>
      <c r="T39" s="69" t="str">
        <f t="shared" si="1"/>
        <v>No herbal adjustment; prepare baseline recipe.</v>
      </c>
      <c r="U39" s="70" t="str">
        <f t="shared" si="2"/>
        <v>potato 250 g [MA]; pasteurized whole-pasteurized whole-egg powder 27.5 g [EP]; treated water 82.5 g [RM]; pepper 80 g [MA]; mushrooms 70 g [MF]; greens 55 g [MA]; seed oil 22 g [MA]; herbs 20 g [MA]; salt 1 g [RM]; spice 2 g [EP] || PREP: Rehydrate pasteurized whole-egg powder with the listed treated water immediately before cooking. Roast potato; saute vegetables; fold in egg. Hot-hold &lt;=2 h.</v>
      </c>
    </row>
    <row r="40" ht="72.0" customHeight="1">
      <c r="A40" s="71">
        <f>'14-Sol Menu'!A40</f>
        <v>8</v>
      </c>
      <c r="B40" s="72" t="str">
        <f>'14-Sol Menu'!B40</f>
        <v>Aquaculture and algae</v>
      </c>
      <c r="C40" s="72" t="str">
        <f>'14-Sol Menu'!C40</f>
        <v>Lunch</v>
      </c>
      <c r="D40" s="72" t="str">
        <f>'14-Sol Menu'!D40</f>
        <v>Algae soba tofu bowl</v>
      </c>
      <c r="E40" s="73">
        <f>'14-Sol Menu'!E40</f>
        <v>770</v>
      </c>
      <c r="F40" s="74" t="str">
        <f>'14-Sol Menu'!L40&amp;" || PREP: "&amp;'14-Sol Menu'!M40</f>
        <v>buckwheat noodles 220 g [MA]; tofu 180 g [MF/MA]; algae greens 25 g [AQ]; cucumber 100 g [MA]; peas 100 g [MA]; sesame 22 g [MA]; broth water 121 g [RM]; seasoning 2 g [EP] || PREP: Cook and rinse noodles; assemble warm or cold; keep tofu refrigerated until use.</v>
      </c>
      <c r="G40" s="63" t="s">
        <v>117</v>
      </c>
      <c r="H40" s="63" t="s">
        <v>183</v>
      </c>
      <c r="I40" s="63" t="s">
        <v>122</v>
      </c>
      <c r="J40" s="64" t="s">
        <v>185</v>
      </c>
      <c r="K40" s="64" t="s">
        <v>126</v>
      </c>
      <c r="L40" s="65" t="s">
        <v>157</v>
      </c>
      <c r="M40" s="66" t="s">
        <v>192</v>
      </c>
      <c r="N40" s="66" t="s">
        <v>158</v>
      </c>
      <c r="O40" s="66" t="s">
        <v>159</v>
      </c>
      <c r="P40" s="67" t="s">
        <v>160</v>
      </c>
      <c r="Q40" s="67" t="s">
        <v>161</v>
      </c>
      <c r="R40" s="67" t="s">
        <v>197</v>
      </c>
      <c r="S40" s="68" t="s">
        <v>136</v>
      </c>
      <c r="T40" s="69" t="str">
        <f t="shared" si="1"/>
        <v>No herbal adjustment; prepare baseline recipe.</v>
      </c>
      <c r="U40" s="70" t="str">
        <f t="shared" si="2"/>
        <v>buckwheat noodles 220 g [MA]; tofu 180 g [MF/MA]; algae greens 25 g [AQ]; cucumber 100 g [MA]; peas 100 g [MA]; sesame 22 g [MA]; broth water 121 g [RM]; seasoning 2 g [EP] || PREP: Cook and rinse noodles; assemble warm or cold; keep tofu refrigerated until use.</v>
      </c>
    </row>
    <row r="41" ht="72.0" customHeight="1">
      <c r="A41" s="57">
        <f>'14-Sol Menu'!A41</f>
        <v>8</v>
      </c>
      <c r="B41" s="58" t="str">
        <f>'14-Sol Menu'!B41</f>
        <v>Aquaculture and algae</v>
      </c>
      <c r="C41" s="58" t="str">
        <f>'14-Sol Menu'!C41</f>
        <v>Dinner</v>
      </c>
      <c r="D41" s="58" t="str">
        <f>'14-Sol Menu'!D41</f>
        <v>Aquaculture fish, barley and roots</v>
      </c>
      <c r="E41" s="59">
        <f>'14-Sol Menu'!E41</f>
        <v>760</v>
      </c>
      <c r="F41" s="61" t="str">
        <f>'14-Sol Menu'!L41&amp;" || PREP: "&amp;'14-Sol Menu'!M41</f>
        <v>cooked fish 170 g [AQ]; barley 230 g [MA]; beet 120 g [MA]; carrot 100 g [MA]; greens 80 g [MA]; seed oil 26 g [MA]; berry vinegar 18 g [MF/MP]; salt 1 g [RM]; spice 15 g [EP] || PREP: Bake fish to validated internal temperature; pressure-cook barley; roast roots.</v>
      </c>
      <c r="G41" s="63" t="s">
        <v>151</v>
      </c>
      <c r="H41" s="63" t="s">
        <v>153</v>
      </c>
      <c r="I41" s="63" t="s">
        <v>122</v>
      </c>
      <c r="J41" s="64" t="s">
        <v>156</v>
      </c>
      <c r="K41" s="64" t="s">
        <v>126</v>
      </c>
      <c r="L41" s="65" t="s">
        <v>157</v>
      </c>
      <c r="M41" s="66" t="s">
        <v>128</v>
      </c>
      <c r="N41" s="66" t="s">
        <v>158</v>
      </c>
      <c r="O41" s="66" t="s">
        <v>159</v>
      </c>
      <c r="P41" s="67" t="s">
        <v>196</v>
      </c>
      <c r="Q41" s="67" t="s">
        <v>161</v>
      </c>
      <c r="R41" s="67" t="s">
        <v>163</v>
      </c>
      <c r="S41" s="68" t="s">
        <v>136</v>
      </c>
      <c r="T41" s="69" t="str">
        <f t="shared" si="1"/>
        <v>No herbal adjustment; prepare baseline recipe.</v>
      </c>
      <c r="U41" s="70" t="str">
        <f t="shared" si="2"/>
        <v>cooked fish 170 g [AQ]; barley 230 g [MA]; beet 120 g [MA]; carrot 100 g [MA]; greens 80 g [MA]; seed oil 26 g [MA]; berry vinegar 18 g [MF/MP]; salt 1 g [RM]; spice 15 g [EP] || PREP: Bake fish to validated internal temperature; pressure-cook barley; roast roots.</v>
      </c>
    </row>
    <row r="42" ht="72.0" customHeight="1">
      <c r="A42" s="71">
        <f>'14-Sol Menu'!A42</f>
        <v>8</v>
      </c>
      <c r="B42" s="72" t="str">
        <f>'14-Sol Menu'!B42</f>
        <v>Aquaculture and algae</v>
      </c>
      <c r="C42" s="72" t="str">
        <f>'14-Sol Menu'!C42</f>
        <v>Supplement 1</v>
      </c>
      <c r="D42" s="72" t="str">
        <f>'14-Sol Menu'!D42</f>
        <v>Miso grain crisp</v>
      </c>
      <c r="E42" s="73">
        <f>'14-Sol Menu'!E42</f>
        <v>75</v>
      </c>
      <c r="F42" s="74" t="str">
        <f>'14-Sol Menu'!L42&amp;" || PREP: "&amp;'14-Sol Menu'!M42</f>
        <v>barley 38 g [MA]; miso 12 g [MF/MA]; sesame 14 g [MA]; seed oil 10 g [MA]; water 1 g [RM] || PREP: Bake thin and dry; store airtight for 3 sols.</v>
      </c>
      <c r="G42" s="63" t="s">
        <v>151</v>
      </c>
      <c r="H42" s="63" t="s">
        <v>153</v>
      </c>
      <c r="I42" s="63" t="s">
        <v>122</v>
      </c>
      <c r="J42" s="64" t="s">
        <v>156</v>
      </c>
      <c r="K42" s="64" t="s">
        <v>126</v>
      </c>
      <c r="L42" s="65" t="s">
        <v>157</v>
      </c>
      <c r="M42" s="66" t="s">
        <v>128</v>
      </c>
      <c r="N42" s="66" t="s">
        <v>158</v>
      </c>
      <c r="O42" s="66" t="s">
        <v>159</v>
      </c>
      <c r="P42" s="67" t="s">
        <v>160</v>
      </c>
      <c r="Q42" s="67" t="s">
        <v>161</v>
      </c>
      <c r="R42" s="67" t="s">
        <v>163</v>
      </c>
      <c r="S42" s="68" t="s">
        <v>136</v>
      </c>
      <c r="T42" s="69" t="str">
        <f t="shared" si="1"/>
        <v>No herbal adjustment; prepare baseline recipe.</v>
      </c>
      <c r="U42" s="70" t="str">
        <f t="shared" si="2"/>
        <v>barley 38 g [MA]; miso 12 g [MF/MA]; sesame 14 g [MA]; seed oil 10 g [MA]; water 1 g [RM] || PREP: Bake thin and dry; store airtight for 3 sols.</v>
      </c>
    </row>
    <row r="43" ht="72.0" customHeight="1">
      <c r="A43" s="57">
        <f>'14-Sol Menu'!A43</f>
        <v>8</v>
      </c>
      <c r="B43" s="58" t="str">
        <f>'14-Sol Menu'!B43</f>
        <v>Aquaculture and algae</v>
      </c>
      <c r="C43" s="58" t="str">
        <f>'14-Sol Menu'!C43</f>
        <v>Supplement 2</v>
      </c>
      <c r="D43" s="58" t="str">
        <f>'14-Sol Menu'!D43</f>
        <v>Strawberry soy shake</v>
      </c>
      <c r="E43" s="59">
        <f>'14-Sol Menu'!E43</f>
        <v>310</v>
      </c>
      <c r="F43" s="61" t="str">
        <f>'14-Sol Menu'!L43&amp;" || PREP: "&amp;'14-Sol Menu'!M43</f>
        <v>strawberries 100 g [MP]; cultured soy 180 g [MF/MA]; flax 12 g [MA]; milk powder 12 g [EP]; water 6 g [RM] || PREP: Blend cold and consume within 4 h.</v>
      </c>
      <c r="G43" s="63" t="s">
        <v>117</v>
      </c>
      <c r="H43" s="63" t="s">
        <v>121</v>
      </c>
      <c r="I43" s="63" t="s">
        <v>122</v>
      </c>
      <c r="J43" s="64" t="s">
        <v>123</v>
      </c>
      <c r="K43" s="64" t="s">
        <v>126</v>
      </c>
      <c r="L43" s="65" t="s">
        <v>127</v>
      </c>
      <c r="M43" s="66" t="s">
        <v>128</v>
      </c>
      <c r="N43" s="66" t="s">
        <v>129</v>
      </c>
      <c r="O43" s="66" t="s">
        <v>130</v>
      </c>
      <c r="P43" s="67" t="s">
        <v>196</v>
      </c>
      <c r="Q43" s="67" t="s">
        <v>132</v>
      </c>
      <c r="R43" s="67" t="s">
        <v>134</v>
      </c>
      <c r="S43" s="68" t="s">
        <v>136</v>
      </c>
      <c r="T43" s="69" t="str">
        <f t="shared" si="1"/>
        <v>No herbal adjustment; prepare baseline recipe.</v>
      </c>
      <c r="U43" s="70" t="str">
        <f t="shared" si="2"/>
        <v>strawberries 100 g [MP]; cultured soy 180 g [MF/MA]; flax 12 g [MA]; milk powder 12 g [EP]; water 6 g [RM] || PREP: Blend cold and consume within 4 h.</v>
      </c>
    </row>
    <row r="44" ht="72.0" customHeight="1">
      <c r="A44" s="71">
        <f>'14-Sol Menu'!A44</f>
        <v>9</v>
      </c>
      <c r="B44" s="72" t="str">
        <f>'14-Sol Menu'!B44</f>
        <v>East African pulse and grain table</v>
      </c>
      <c r="C44" s="72" t="str">
        <f>'14-Sol Menu'!C44</f>
        <v>Breakfast</v>
      </c>
      <c r="D44" s="72" t="str">
        <f>'14-Sol Menu'!D44</f>
        <v>Teff-style flatbread with berry spread</v>
      </c>
      <c r="E44" s="73">
        <f>'14-Sol Menu'!E44</f>
        <v>500</v>
      </c>
      <c r="F44" s="74" t="str">
        <f>'14-Sol Menu'!L44&amp;" || PREP: "&amp;'14-Sol Menu'!M44</f>
        <v>teff blend 120 g [MA]; cultured soy 180 g [MF/MA]; berry-beet spread 110 g [MP/MA]; sunflower butter 55 g [MA]; water 33 g [RM]; yeast 1 g [MF]; salt 1 g [RM] || PREP: Ferment batter; griddle thin breads; serve spread cold.</v>
      </c>
      <c r="G44" s="63" t="s">
        <v>117</v>
      </c>
      <c r="H44" s="63" t="s">
        <v>121</v>
      </c>
      <c r="I44" s="63" t="s">
        <v>122</v>
      </c>
      <c r="J44" s="64" t="s">
        <v>185</v>
      </c>
      <c r="K44" s="64" t="s">
        <v>126</v>
      </c>
      <c r="L44" s="65" t="s">
        <v>157</v>
      </c>
      <c r="M44" s="66" t="s">
        <v>128</v>
      </c>
      <c r="N44" s="66" t="s">
        <v>129</v>
      </c>
      <c r="O44" s="66" t="s">
        <v>130</v>
      </c>
      <c r="P44" s="67" t="s">
        <v>131</v>
      </c>
      <c r="Q44" s="67" t="s">
        <v>132</v>
      </c>
      <c r="R44" s="67" t="s">
        <v>134</v>
      </c>
      <c r="S44" s="68" t="s">
        <v>136</v>
      </c>
      <c r="T44" s="69" t="str">
        <f t="shared" si="1"/>
        <v>No herbal adjustment; prepare baseline recipe.</v>
      </c>
      <c r="U44" s="70" t="str">
        <f t="shared" si="2"/>
        <v>teff blend 120 g [MA]; cultured soy 180 g [MF/MA]; berry-beet spread 110 g [MP/MA]; sunflower butter 55 g [MA]; water 33 g [RM]; yeast 1 g [MF]; salt 1 g [RM] || PREP: Ferment batter; griddle thin breads; serve spread cold.</v>
      </c>
    </row>
    <row r="45" ht="72.0" customHeight="1">
      <c r="A45" s="57">
        <f>'14-Sol Menu'!A45</f>
        <v>9</v>
      </c>
      <c r="B45" s="58" t="str">
        <f>'14-Sol Menu'!B45</f>
        <v>East African pulse and grain table</v>
      </c>
      <c r="C45" s="58" t="str">
        <f>'14-Sol Menu'!C45</f>
        <v>Lunch</v>
      </c>
      <c r="D45" s="58" t="str">
        <f>'14-Sol Menu'!D45</f>
        <v>Red-lentil wat with greens</v>
      </c>
      <c r="E45" s="59">
        <f>'14-Sol Menu'!E45</f>
        <v>790</v>
      </c>
      <c r="F45" s="61" t="str">
        <f>'14-Sol Menu'!L45&amp;" || PREP: "&amp;'14-Sol Menu'!M45</f>
        <v>red lentils 240 g [MA]; barley 190 g [MA]; tomato 120 g [MA]; greens 100 g [MA]; onion 50 g [MA]; seed oil 24 g [MA]; spice blend 4 g [EP]; water 60 g [RM]; salt 2 g [RM] || PREP: Pressure-cook lentils; simmer spices and vegetables. Hot-hold &gt;=60 C.</v>
      </c>
      <c r="G45" s="63" t="s">
        <v>151</v>
      </c>
      <c r="H45" s="63" t="s">
        <v>183</v>
      </c>
      <c r="I45" s="63" t="s">
        <v>122</v>
      </c>
      <c r="J45" s="64" t="s">
        <v>156</v>
      </c>
      <c r="K45" s="64" t="s">
        <v>126</v>
      </c>
      <c r="L45" s="65" t="s">
        <v>157</v>
      </c>
      <c r="M45" s="66" t="s">
        <v>128</v>
      </c>
      <c r="N45" s="66" t="s">
        <v>158</v>
      </c>
      <c r="O45" s="66" t="s">
        <v>159</v>
      </c>
      <c r="P45" s="67" t="s">
        <v>160</v>
      </c>
      <c r="Q45" s="67" t="s">
        <v>161</v>
      </c>
      <c r="R45" s="67" t="s">
        <v>163</v>
      </c>
      <c r="S45" s="68" t="s">
        <v>136</v>
      </c>
      <c r="T45" s="69" t="str">
        <f t="shared" si="1"/>
        <v>No herbal adjustment; prepare baseline recipe.</v>
      </c>
      <c r="U45" s="70" t="str">
        <f t="shared" si="2"/>
        <v>red lentils 240 g [MA]; barley 190 g [MA]; tomato 120 g [MA]; greens 100 g [MA]; onion 50 g [MA]; seed oil 24 g [MA]; spice blend 4 g [EP]; water 60 g [RM]; salt 2 g [RM] || PREP: Pressure-cook lentils; simmer spices and vegetables. Hot-hold &gt;=60 C.</v>
      </c>
    </row>
    <row r="46" ht="72.0" customHeight="1">
      <c r="A46" s="71">
        <f>'14-Sol Menu'!A46</f>
        <v>9</v>
      </c>
      <c r="B46" s="72" t="str">
        <f>'14-Sol Menu'!B46</f>
        <v>East African pulse and grain table</v>
      </c>
      <c r="C46" s="72" t="str">
        <f>'14-Sol Menu'!C46</f>
        <v>Dinner</v>
      </c>
      <c r="D46" s="72" t="str">
        <f>'14-Sol Menu'!D46</f>
        <v>Mushroom-chickpea stew and grain cakes</v>
      </c>
      <c r="E46" s="73">
        <f>'14-Sol Menu'!E46</f>
        <v>780</v>
      </c>
      <c r="F46" s="74" t="str">
        <f>'14-Sol Menu'!L46&amp;" || PREP: "&amp;'14-Sol Menu'!M46</f>
        <v>mushrooms 190 g [MF]; chickpeas 190 g [MA]; barley cakes 190 g [MA]; carrot 100 g [MA]; greens 70 g [MA]; seed oil 28 g [MA]; broth water 10 g [RM]; spice 2 g [EP] || PREP: Simmer stew; pan-crisp grain cakes. Cool leftovers rapidly.</v>
      </c>
      <c r="G46" s="63" t="s">
        <v>151</v>
      </c>
      <c r="H46" s="63" t="s">
        <v>183</v>
      </c>
      <c r="I46" s="63" t="s">
        <v>122</v>
      </c>
      <c r="J46" s="64" t="s">
        <v>156</v>
      </c>
      <c r="K46" s="64" t="s">
        <v>126</v>
      </c>
      <c r="L46" s="65" t="s">
        <v>127</v>
      </c>
      <c r="M46" s="66" t="s">
        <v>128</v>
      </c>
      <c r="N46" s="66" t="s">
        <v>158</v>
      </c>
      <c r="O46" s="66" t="s">
        <v>159</v>
      </c>
      <c r="P46" s="67" t="s">
        <v>196</v>
      </c>
      <c r="Q46" s="67" t="s">
        <v>161</v>
      </c>
      <c r="R46" s="67" t="s">
        <v>163</v>
      </c>
      <c r="S46" s="68" t="s">
        <v>136</v>
      </c>
      <c r="T46" s="69" t="str">
        <f t="shared" si="1"/>
        <v>No herbal adjustment; prepare baseline recipe.</v>
      </c>
      <c r="U46" s="70" t="str">
        <f t="shared" si="2"/>
        <v>mushrooms 190 g [MF]; chickpeas 190 g [MA]; barley cakes 190 g [MA]; carrot 100 g [MA]; greens 70 g [MA]; seed oil 28 g [MA]; broth water 10 g [RM]; spice 2 g [EP] || PREP: Simmer stew; pan-crisp grain cakes. Cool leftovers rapidly.</v>
      </c>
    </row>
    <row r="47" ht="72.0" customHeight="1">
      <c r="A47" s="57">
        <f>'14-Sol Menu'!A47</f>
        <v>9</v>
      </c>
      <c r="B47" s="58" t="str">
        <f>'14-Sol Menu'!B47</f>
        <v>East African pulse and grain table</v>
      </c>
      <c r="C47" s="58" t="str">
        <f>'14-Sol Menu'!C47</f>
        <v>Supplement 1</v>
      </c>
      <c r="D47" s="58" t="str">
        <f>'14-Sol Menu'!D47</f>
        <v>Spiced pea crunch</v>
      </c>
      <c r="E47" s="59">
        <f>'14-Sol Menu'!E47</f>
        <v>75</v>
      </c>
      <c r="F47" s="61" t="str">
        <f>'14-Sol Menu'!L47&amp;" || PREP: "&amp;'14-Sol Menu'!M47</f>
        <v>peas 50 g [MA]; seed oil 12 g [MA]; flax 10 g [MA]; spice 2 g [EP]; salt 1 g [RM] || PREP: Roast dry; cool before sealing. Ambient hold for 3 sols.</v>
      </c>
      <c r="G47" s="63" t="s">
        <v>151</v>
      </c>
      <c r="H47" s="63" t="s">
        <v>183</v>
      </c>
      <c r="I47" s="63" t="s">
        <v>122</v>
      </c>
      <c r="J47" s="64" t="s">
        <v>123</v>
      </c>
      <c r="K47" s="64" t="s">
        <v>126</v>
      </c>
      <c r="L47" s="65" t="s">
        <v>157</v>
      </c>
      <c r="M47" s="66" t="s">
        <v>192</v>
      </c>
      <c r="N47" s="66" t="s">
        <v>158</v>
      </c>
      <c r="O47" s="66" t="s">
        <v>159</v>
      </c>
      <c r="P47" s="67" t="s">
        <v>160</v>
      </c>
      <c r="Q47" s="67" t="s">
        <v>161</v>
      </c>
      <c r="R47" s="67" t="s">
        <v>163</v>
      </c>
      <c r="S47" s="68" t="s">
        <v>136</v>
      </c>
      <c r="T47" s="69" t="str">
        <f t="shared" si="1"/>
        <v>No herbal adjustment; prepare baseline recipe.</v>
      </c>
      <c r="U47" s="70" t="str">
        <f t="shared" si="2"/>
        <v>peas 50 g [MA]; seed oil 12 g [MA]; flax 10 g [MA]; spice 2 g [EP]; salt 1 g [RM] || PREP: Roast dry; cool before sealing. Ambient hold for 3 sols.</v>
      </c>
    </row>
    <row r="48" ht="72.0" customHeight="1">
      <c r="A48" s="71">
        <f>'14-Sol Menu'!A48</f>
        <v>9</v>
      </c>
      <c r="B48" s="72" t="str">
        <f>'14-Sol Menu'!B48</f>
        <v>East African pulse and grain table</v>
      </c>
      <c r="C48" s="72" t="str">
        <f>'14-Sol Menu'!C48</f>
        <v>Supplement 2</v>
      </c>
      <c r="D48" s="72" t="str">
        <f>'14-Sol Menu'!D48</f>
        <v>Cultured berry cup</v>
      </c>
      <c r="E48" s="73">
        <f>'14-Sol Menu'!E48</f>
        <v>250</v>
      </c>
      <c r="F48" s="74" t="str">
        <f>'14-Sol Menu'!L48&amp;" || PREP: "&amp;'14-Sol Menu'!M48</f>
        <v>cultured soy 170 g [MF/MA]; mixed berries 70 g [MP]; seed meal 10 g [MA] || PREP: Portion cold; hold &lt;=4 C for 24 h.</v>
      </c>
      <c r="G48" s="63" t="s">
        <v>117</v>
      </c>
      <c r="H48" s="63" t="s">
        <v>121</v>
      </c>
      <c r="I48" s="63" t="s">
        <v>211</v>
      </c>
      <c r="J48" s="64" t="s">
        <v>185</v>
      </c>
      <c r="K48" s="64" t="s">
        <v>126</v>
      </c>
      <c r="L48" s="65" t="s">
        <v>127</v>
      </c>
      <c r="M48" s="66" t="s">
        <v>128</v>
      </c>
      <c r="N48" s="66" t="s">
        <v>129</v>
      </c>
      <c r="O48" s="66" t="s">
        <v>130</v>
      </c>
      <c r="P48" s="67" t="s">
        <v>196</v>
      </c>
      <c r="Q48" s="67" t="s">
        <v>132</v>
      </c>
      <c r="R48" s="67" t="s">
        <v>134</v>
      </c>
      <c r="S48" s="68" t="s">
        <v>136</v>
      </c>
      <c r="T48" s="69" t="str">
        <f t="shared" si="1"/>
        <v>No herbal adjustment; prepare baseline recipe.</v>
      </c>
      <c r="U48" s="70" t="str">
        <f t="shared" si="2"/>
        <v>cultured soy 170 g [MF/MA]; mixed berries 70 g [MP]; seed meal 10 g [MA] || PREP: Portion cold; hold &lt;=4 C for 24 h.</v>
      </c>
    </row>
    <row r="49" ht="72.0" customHeight="1">
      <c r="A49" s="57">
        <f>'14-Sol Menu'!A49</f>
        <v>10</v>
      </c>
      <c r="B49" s="58" t="str">
        <f>'14-Sol Menu'!B49</f>
        <v>Andean-inspired roots and quinoa</v>
      </c>
      <c r="C49" s="58" t="str">
        <f>'14-Sol Menu'!C49</f>
        <v>Breakfast</v>
      </c>
      <c r="D49" s="58" t="str">
        <f>'14-Sol Menu'!D49</f>
        <v>Quinoa berry breakfast bowl</v>
      </c>
      <c r="E49" s="59">
        <f>'14-Sol Menu'!E49</f>
        <v>590</v>
      </c>
      <c r="F49" s="61" t="str">
        <f>'14-Sol Menu'!L49&amp;" || PREP: "&amp;'14-Sol Menu'!M49</f>
        <v>quinoa 170 g [MA]; soy milk 220 g [MF/MA]; mixed berries 100 g [MP]; flax 15 g [MA]; sunflower butter 45 g [MA]; water 40 g [RM] || PREP: Cook quinoa; add soy milk; top with berries and seeds. Serve warm.</v>
      </c>
      <c r="G49" s="63" t="s">
        <v>117</v>
      </c>
      <c r="H49" s="63" t="s">
        <v>276</v>
      </c>
      <c r="I49" s="63" t="s">
        <v>122</v>
      </c>
      <c r="J49" s="64" t="s">
        <v>123</v>
      </c>
      <c r="K49" s="64" t="s">
        <v>281</v>
      </c>
      <c r="L49" s="65" t="s">
        <v>127</v>
      </c>
      <c r="M49" s="66" t="s">
        <v>128</v>
      </c>
      <c r="N49" s="66" t="s">
        <v>129</v>
      </c>
      <c r="O49" s="66" t="s">
        <v>130</v>
      </c>
      <c r="P49" s="67" t="s">
        <v>131</v>
      </c>
      <c r="Q49" s="67" t="s">
        <v>132</v>
      </c>
      <c r="R49" s="67" t="s">
        <v>134</v>
      </c>
      <c r="S49" s="68" t="s">
        <v>136</v>
      </c>
      <c r="T49" s="69" t="str">
        <f t="shared" si="1"/>
        <v>No herbal adjustment; prepare baseline recipe.</v>
      </c>
      <c r="U49" s="70" t="str">
        <f t="shared" si="2"/>
        <v>quinoa 170 g [MA]; soy milk 220 g [MF/MA]; mixed berries 100 g [MP]; flax 15 g [MA]; sunflower butter 45 g [MA]; water 40 g [RM] || PREP: Cook quinoa; add soy milk; top with berries and seeds. Serve warm.</v>
      </c>
    </row>
    <row r="50" ht="72.0" customHeight="1">
      <c r="A50" s="71">
        <f>'14-Sol Menu'!A50</f>
        <v>10</v>
      </c>
      <c r="B50" s="72" t="str">
        <f>'14-Sol Menu'!B50</f>
        <v>Andean-inspired roots and quinoa</v>
      </c>
      <c r="C50" s="72" t="str">
        <f>'14-Sol Menu'!C50</f>
        <v>Lunch</v>
      </c>
      <c r="D50" s="72" t="str">
        <f>'14-Sol Menu'!D50</f>
        <v>Andean potato-bean bowl</v>
      </c>
      <c r="E50" s="73">
        <f>'14-Sol Menu'!E50</f>
        <v>760</v>
      </c>
      <c r="F50" s="74" t="str">
        <f>'14-Sol Menu'!L50&amp;" || PREP: "&amp;'14-Sol Menu'!M50</f>
        <v>potato 260 g [MA]; beans 190 g [MA]; quinoa 150 g [MA]; tomato 80 g [MA]; greens 50 g [MA]; seed oil 27 g [MA]; herb seasoning 2 g [MA]; salt 1 g [RM] || PREP: Roast potatoes; warm beans and grain; assemble with herbs.</v>
      </c>
      <c r="G50" s="63" t="s">
        <v>182</v>
      </c>
      <c r="H50" s="63" t="s">
        <v>183</v>
      </c>
      <c r="I50" s="63" t="s">
        <v>122</v>
      </c>
      <c r="J50" s="64" t="s">
        <v>185</v>
      </c>
      <c r="K50" s="64" t="s">
        <v>126</v>
      </c>
      <c r="L50" s="65" t="s">
        <v>157</v>
      </c>
      <c r="M50" s="66" t="s">
        <v>192</v>
      </c>
      <c r="N50" s="66" t="s">
        <v>158</v>
      </c>
      <c r="O50" s="66" t="s">
        <v>159</v>
      </c>
      <c r="P50" s="67" t="s">
        <v>160</v>
      </c>
      <c r="Q50" s="67" t="s">
        <v>161</v>
      </c>
      <c r="R50" s="67" t="s">
        <v>197</v>
      </c>
      <c r="S50" s="68" t="s">
        <v>136</v>
      </c>
      <c r="T50" s="69" t="str">
        <f t="shared" si="1"/>
        <v>No herbal adjustment; prepare baseline recipe.</v>
      </c>
      <c r="U50" s="70" t="str">
        <f t="shared" si="2"/>
        <v>potato 260 g [MA]; beans 190 g [MA]; quinoa 150 g [MA]; tomato 80 g [MA]; greens 50 g [MA]; seed oil 27 g [MA]; herb seasoning 2 g [MA]; salt 1 g [RM] || PREP: Roast potatoes; warm beans and grain; assemble with herbs.</v>
      </c>
    </row>
    <row r="51" ht="72.0" customHeight="1">
      <c r="A51" s="57">
        <f>'14-Sol Menu'!A51</f>
        <v>10</v>
      </c>
      <c r="B51" s="58" t="str">
        <f>'14-Sol Menu'!B51</f>
        <v>Andean-inspired roots and quinoa</v>
      </c>
      <c r="C51" s="58" t="str">
        <f>'14-Sol Menu'!C51</f>
        <v>Dinner</v>
      </c>
      <c r="D51" s="58" t="str">
        <f>'14-Sol Menu'!D51</f>
        <v>Mycoprotein maize cakes with pepper stew</v>
      </c>
      <c r="E51" s="59">
        <f>'14-Sol Menu'!E51</f>
        <v>760</v>
      </c>
      <c r="F51" s="61" t="str">
        <f>'14-Sol Menu'!L51&amp;" || PREP: "&amp;'14-Sol Menu'!M51</f>
        <v>mycoprotein 190 g [MF]; corn cakes 190 g [MA]; peppers 130 g [MA]; tomato 120 g [MA]; greens 70 g [MA]; seed oil 30 g [MA]; berry-beet glaze 28 g [MP/MA]; salt 2 g [RM] || PREP: Form and bake protein cakes; simmer pepper stew; glaze at service.</v>
      </c>
      <c r="G51" s="63" t="s">
        <v>182</v>
      </c>
      <c r="H51" s="63" t="s">
        <v>276</v>
      </c>
      <c r="I51" s="63" t="s">
        <v>122</v>
      </c>
      <c r="J51" s="64" t="s">
        <v>185</v>
      </c>
      <c r="K51" s="64" t="s">
        <v>281</v>
      </c>
      <c r="L51" s="65" t="s">
        <v>157</v>
      </c>
      <c r="M51" s="66" t="s">
        <v>128</v>
      </c>
      <c r="N51" s="66" t="s">
        <v>158</v>
      </c>
      <c r="O51" s="66" t="s">
        <v>159</v>
      </c>
      <c r="P51" s="67" t="s">
        <v>196</v>
      </c>
      <c r="Q51" s="67" t="s">
        <v>161</v>
      </c>
      <c r="R51" s="67" t="s">
        <v>197</v>
      </c>
      <c r="S51" s="68" t="s">
        <v>136</v>
      </c>
      <c r="T51" s="69" t="str">
        <f t="shared" si="1"/>
        <v>No herbal adjustment; prepare baseline recipe.</v>
      </c>
      <c r="U51" s="70" t="str">
        <f t="shared" si="2"/>
        <v>mycoprotein 190 g [MF]; corn cakes 190 g [MA]; peppers 130 g [MA]; tomato 120 g [MA]; greens 70 g [MA]; seed oil 30 g [MA]; berry-beet glaze 28 g [MP/MA]; salt 2 g [RM] || PREP: Form and bake protein cakes; simmer pepper stew; glaze at service.</v>
      </c>
    </row>
    <row r="52" ht="72.0" customHeight="1">
      <c r="A52" s="71">
        <f>'14-Sol Menu'!A52</f>
        <v>10</v>
      </c>
      <c r="B52" s="72" t="str">
        <f>'14-Sol Menu'!B52</f>
        <v>Andean-inspired roots and quinoa</v>
      </c>
      <c r="C52" s="72" t="str">
        <f>'14-Sol Menu'!C52</f>
        <v>Supplement 1</v>
      </c>
      <c r="D52" s="72" t="str">
        <f>'14-Sol Menu'!D52</f>
        <v>Cacao-seed recovery bite</v>
      </c>
      <c r="E52" s="73">
        <f>'14-Sol Menu'!E52</f>
        <v>65</v>
      </c>
      <c r="F52" s="74" t="str">
        <f>'14-Sol Menu'!L52&amp;" || PREP: "&amp;'14-Sol Menu'!M52</f>
        <v>sunflower seed 22 g [MA]; oats 20 g [EP]; cacao 8 g [EP]; berry paste 10 g [MP]; pea protein 5 g [MA] || PREP: Press and chill; hold &lt;=4 C for 3 sols.</v>
      </c>
      <c r="G52" s="63" t="s">
        <v>151</v>
      </c>
      <c r="H52" s="63" t="s">
        <v>183</v>
      </c>
      <c r="I52" s="63" t="s">
        <v>211</v>
      </c>
      <c r="J52" s="64" t="s">
        <v>156</v>
      </c>
      <c r="K52" s="64" t="s">
        <v>126</v>
      </c>
      <c r="L52" s="65" t="s">
        <v>127</v>
      </c>
      <c r="M52" s="66" t="s">
        <v>128</v>
      </c>
      <c r="N52" s="66" t="s">
        <v>129</v>
      </c>
      <c r="O52" s="66" t="s">
        <v>130</v>
      </c>
      <c r="P52" s="67" t="s">
        <v>160</v>
      </c>
      <c r="Q52" s="67" t="s">
        <v>132</v>
      </c>
      <c r="R52" s="67" t="s">
        <v>134</v>
      </c>
      <c r="S52" s="68" t="s">
        <v>136</v>
      </c>
      <c r="T52" s="69" t="str">
        <f t="shared" si="1"/>
        <v>No herbal adjustment; prepare baseline recipe.</v>
      </c>
      <c r="U52" s="70" t="str">
        <f t="shared" si="2"/>
        <v>sunflower seed 22 g [MA]; oats 20 g [EP]; cacao 8 g [EP]; berry paste 10 g [MP]; pea protein 5 g [MA] || PREP: Press and chill; hold &lt;=4 C for 3 sols.</v>
      </c>
    </row>
    <row r="53" ht="72.0" customHeight="1">
      <c r="A53" s="57">
        <f>'14-Sol Menu'!A53</f>
        <v>10</v>
      </c>
      <c r="B53" s="58" t="str">
        <f>'14-Sol Menu'!B53</f>
        <v>Andean-inspired roots and quinoa</v>
      </c>
      <c r="C53" s="58" t="str">
        <f>'14-Sol Menu'!C53</f>
        <v>Supplement 2</v>
      </c>
      <c r="D53" s="58" t="str">
        <f>'14-Sol Menu'!D53</f>
        <v>Cooked elderberry-citrus gel</v>
      </c>
      <c r="E53" s="59">
        <f>'14-Sol Menu'!E53</f>
        <v>180</v>
      </c>
      <c r="F53" s="61" t="str">
        <f>'14-Sol Menu'!L53&amp;" || PREP: "&amp;'14-Sol Menu'!M53</f>
        <v>cooked elderberry 40 g [MP]; strawberry 70 g [MP]; Earth citrus powder 10 g [EP]; cultured soy 50 g [MF/MA]; pectin 8 g [EP]; water 2 g [RM] || PREP: Cook elderberry fruit; gel and refrigerate &lt;=4 C for 48 h.</v>
      </c>
      <c r="G53" s="63" t="s">
        <v>117</v>
      </c>
      <c r="H53" s="63" t="s">
        <v>276</v>
      </c>
      <c r="I53" s="63" t="s">
        <v>122</v>
      </c>
      <c r="J53" s="64" t="s">
        <v>185</v>
      </c>
      <c r="K53" s="64" t="s">
        <v>126</v>
      </c>
      <c r="L53" s="65" t="s">
        <v>127</v>
      </c>
      <c r="M53" s="66" t="s">
        <v>128</v>
      </c>
      <c r="N53" s="66" t="s">
        <v>129</v>
      </c>
      <c r="O53" s="66" t="s">
        <v>130</v>
      </c>
      <c r="P53" s="67" t="s">
        <v>196</v>
      </c>
      <c r="Q53" s="67" t="s">
        <v>132</v>
      </c>
      <c r="R53" s="67" t="s">
        <v>134</v>
      </c>
      <c r="S53" s="68" t="s">
        <v>136</v>
      </c>
      <c r="T53" s="69" t="str">
        <f t="shared" si="1"/>
        <v>No herbal adjustment; prepare baseline recipe.</v>
      </c>
      <c r="U53" s="70" t="str">
        <f t="shared" si="2"/>
        <v>cooked elderberry 40 g [MP]; strawberry 70 g [MP]; Earth citrus powder 10 g [EP]; cultured soy 50 g [MF/MA]; pectin 8 g [EP]; water 2 g [RM] || PREP: Cook elderberry fruit; gel and refrigerate &lt;=4 C for 48 h.</v>
      </c>
    </row>
    <row r="54" ht="72.0" customHeight="1">
      <c r="A54" s="71">
        <f>'14-Sol Menu'!A54</f>
        <v>11</v>
      </c>
      <c r="B54" s="72" t="str">
        <f>'14-Sol Menu'!B54</f>
        <v>South Asian grain and tempeh</v>
      </c>
      <c r="C54" s="72" t="str">
        <f>'14-Sol Menu'!C54</f>
        <v>Breakfast</v>
      </c>
      <c r="D54" s="72" t="str">
        <f>'14-Sol Menu'!D54</f>
        <v>Chickpea-herb pancake</v>
      </c>
      <c r="E54" s="73">
        <f>'14-Sol Menu'!E54</f>
        <v>540</v>
      </c>
      <c r="F54" s="74" t="str">
        <f>'14-Sol Menu'!L54&amp;" || PREP: "&amp;'14-Sol Menu'!M54</f>
        <v>chickpea flour 120 g [MA]; pasteurized whole-pasteurized whole-egg powder 17.5 g [EP]; treated water 52.5 g [RM]; tomato 80 g [MA]; greens 70 g [MA]; cultured soy 120 g [MF/MA]; seed oil 20 g [MA]; herbs 20 g [MA]; water 38 g [RM]; salt 2 g [RM] || PREP: Rehydrate pasteurized whole-egg powder with the listed treated water immediately before cooking. Whisk batter; griddle; serve cultured sauce cold.</v>
      </c>
      <c r="G54" s="63" t="s">
        <v>117</v>
      </c>
      <c r="H54" s="63" t="s">
        <v>183</v>
      </c>
      <c r="I54" s="63" t="s">
        <v>122</v>
      </c>
      <c r="J54" s="64" t="s">
        <v>185</v>
      </c>
      <c r="K54" s="64" t="s">
        <v>126</v>
      </c>
      <c r="L54" s="65" t="s">
        <v>157</v>
      </c>
      <c r="M54" s="66" t="s">
        <v>128</v>
      </c>
      <c r="N54" s="66" t="s">
        <v>129</v>
      </c>
      <c r="O54" s="66" t="s">
        <v>130</v>
      </c>
      <c r="P54" s="67" t="s">
        <v>131</v>
      </c>
      <c r="Q54" s="67" t="s">
        <v>132</v>
      </c>
      <c r="R54" s="67" t="s">
        <v>134</v>
      </c>
      <c r="S54" s="68" t="s">
        <v>136</v>
      </c>
      <c r="T54" s="69" t="str">
        <f t="shared" si="1"/>
        <v>No herbal adjustment; prepare baseline recipe.</v>
      </c>
      <c r="U54" s="70" t="str">
        <f t="shared" si="2"/>
        <v>chickpea flour 120 g [MA]; pasteurized whole-pasteurized whole-egg powder 17.5 g [EP]; treated water 52.5 g [RM]; tomato 80 g [MA]; greens 70 g [MA]; cultured soy 120 g [MF/MA]; seed oil 20 g [MA]; herbs 20 g [MA]; water 38 g [RM]; salt 2 g [RM] || PREP: Rehydrate pasteurized whole-egg powder with the listed treated water immediately before cooking. Whisk batter; griddle; serve cultured sauce cold.</v>
      </c>
    </row>
    <row r="55" ht="72.0" customHeight="1">
      <c r="A55" s="57">
        <f>'14-Sol Menu'!A55</f>
        <v>11</v>
      </c>
      <c r="B55" s="58" t="str">
        <f>'14-Sol Menu'!B55</f>
        <v>South Asian grain and tempeh</v>
      </c>
      <c r="C55" s="58" t="str">
        <f>'14-Sol Menu'!C55</f>
        <v>Lunch</v>
      </c>
      <c r="D55" s="58" t="str">
        <f>'14-Sol Menu'!D55</f>
        <v>Lentil-vegetable biryani</v>
      </c>
      <c r="E55" s="59">
        <f>'14-Sol Menu'!E55</f>
        <v>780</v>
      </c>
      <c r="F55" s="61" t="str">
        <f>'14-Sol Menu'!L55&amp;" || PREP: "&amp;'14-Sol Menu'!M55</f>
        <v>barley-rice blend 240 g [MA]; lentils 190 g [MA]; carrot 90 g [MA]; peas 90 g [MA]; greens 70 g [MA]; seed oil 25 g [MA]; cultured soy 70 g [MF/MA]; spice blend 3 g [EP]; salt 2 g [RM] || PREP: Steam grain; fold in cooked lentils and vegetables; serve with cultured soy.</v>
      </c>
      <c r="G55" s="63" t="s">
        <v>151</v>
      </c>
      <c r="H55" s="63" t="s">
        <v>183</v>
      </c>
      <c r="I55" s="63" t="s">
        <v>122</v>
      </c>
      <c r="J55" s="64" t="s">
        <v>156</v>
      </c>
      <c r="K55" s="64" t="s">
        <v>126</v>
      </c>
      <c r="L55" s="65" t="s">
        <v>157</v>
      </c>
      <c r="M55" s="66" t="s">
        <v>128</v>
      </c>
      <c r="N55" s="66" t="s">
        <v>158</v>
      </c>
      <c r="O55" s="66" t="s">
        <v>159</v>
      </c>
      <c r="P55" s="67" t="s">
        <v>160</v>
      </c>
      <c r="Q55" s="67" t="s">
        <v>161</v>
      </c>
      <c r="R55" s="67" t="s">
        <v>163</v>
      </c>
      <c r="S55" s="68" t="s">
        <v>136</v>
      </c>
      <c r="T55" s="69" t="str">
        <f t="shared" si="1"/>
        <v>No herbal adjustment; prepare baseline recipe.</v>
      </c>
      <c r="U55" s="70" t="str">
        <f t="shared" si="2"/>
        <v>barley-rice blend 240 g [MA]; lentils 190 g [MA]; carrot 90 g [MA]; peas 90 g [MA]; greens 70 g [MA]; seed oil 25 g [MA]; cultured soy 70 g [MF/MA]; spice blend 3 g [EP]; salt 2 g [RM] || PREP: Steam grain; fold in cooked lentils and vegetables; serve with cultured soy.</v>
      </c>
    </row>
    <row r="56" ht="72.0" customHeight="1">
      <c r="A56" s="71">
        <f>'14-Sol Menu'!A56</f>
        <v>11</v>
      </c>
      <c r="B56" s="72" t="str">
        <f>'14-Sol Menu'!B56</f>
        <v>South Asian grain and tempeh</v>
      </c>
      <c r="C56" s="72" t="str">
        <f>'14-Sol Menu'!C56</f>
        <v>Dinner</v>
      </c>
      <c r="D56" s="72" t="str">
        <f>'14-Sol Menu'!D56</f>
        <v>Coconut-tempeh curry</v>
      </c>
      <c r="E56" s="73">
        <f>'14-Sol Menu'!E56</f>
        <v>780</v>
      </c>
      <c r="F56" s="74" t="str">
        <f>'14-Sol Menu'!L56&amp;" || PREP: "&amp;'14-Sol Menu'!M56</f>
        <v>tempeh 210 g [MF/MA]; potato 180 g [MA]; tomato 100 g [MA]; greens 90 g [MA]; barley 150 g [MA]; coconut powder 25 g [EP]; seed oil 20 g [MA]; spice blend 3 g [EP]; water 2 g [RM] || PREP: Simmer curry; add coconut powder after hydration; hot-hold &gt;=60 C.</v>
      </c>
      <c r="G56" s="63" t="s">
        <v>151</v>
      </c>
      <c r="H56" s="63" t="s">
        <v>183</v>
      </c>
      <c r="I56" s="63" t="s">
        <v>122</v>
      </c>
      <c r="J56" s="64" t="s">
        <v>156</v>
      </c>
      <c r="K56" s="64" t="s">
        <v>126</v>
      </c>
      <c r="L56" s="65" t="s">
        <v>127</v>
      </c>
      <c r="M56" s="66" t="s">
        <v>128</v>
      </c>
      <c r="N56" s="66" t="s">
        <v>158</v>
      </c>
      <c r="O56" s="66" t="s">
        <v>159</v>
      </c>
      <c r="P56" s="67" t="s">
        <v>196</v>
      </c>
      <c r="Q56" s="67" t="s">
        <v>161</v>
      </c>
      <c r="R56" s="67" t="s">
        <v>163</v>
      </c>
      <c r="S56" s="68" t="s">
        <v>136</v>
      </c>
      <c r="T56" s="69" t="str">
        <f t="shared" si="1"/>
        <v>No herbal adjustment; prepare baseline recipe.</v>
      </c>
      <c r="U56" s="70" t="str">
        <f t="shared" si="2"/>
        <v>tempeh 210 g [MF/MA]; potato 180 g [MA]; tomato 100 g [MA]; greens 90 g [MA]; barley 150 g [MA]; coconut powder 25 g [EP]; seed oil 20 g [MA]; spice blend 3 g [EP]; water 2 g [RM] || PREP: Simmer curry; add coconut powder after hydration; hot-hold &gt;=60 C.</v>
      </c>
    </row>
    <row r="57" ht="72.0" customHeight="1">
      <c r="A57" s="57">
        <f>'14-Sol Menu'!A57</f>
        <v>11</v>
      </c>
      <c r="B57" s="58" t="str">
        <f>'14-Sol Menu'!B57</f>
        <v>South Asian grain and tempeh</v>
      </c>
      <c r="C57" s="58" t="str">
        <f>'14-Sol Menu'!C57</f>
        <v>Supplement 1</v>
      </c>
      <c r="D57" s="58" t="str">
        <f>'14-Sol Menu'!D57</f>
        <v>Berry oat bar</v>
      </c>
      <c r="E57" s="59">
        <f>'14-Sol Menu'!E57</f>
        <v>80</v>
      </c>
      <c r="F57" s="61" t="str">
        <f>'14-Sol Menu'!L57&amp;" || PREP: "&amp;'14-Sol Menu'!M57</f>
        <v>oats 32 g [EP]; berry paste 25 g [MP]; sunflower butter 15 g [MA]; flax 8 g [MA] || PREP: Bake, cool and seal; ambient hold for 3 sols.</v>
      </c>
      <c r="G57" s="63" t="s">
        <v>151</v>
      </c>
      <c r="H57" s="63" t="s">
        <v>153</v>
      </c>
      <c r="I57" s="63" t="s">
        <v>211</v>
      </c>
      <c r="J57" s="64" t="s">
        <v>123</v>
      </c>
      <c r="K57" s="64" t="s">
        <v>213</v>
      </c>
      <c r="L57" s="65" t="s">
        <v>127</v>
      </c>
      <c r="M57" s="66" t="s">
        <v>128</v>
      </c>
      <c r="N57" s="66" t="s">
        <v>129</v>
      </c>
      <c r="O57" s="66" t="s">
        <v>130</v>
      </c>
      <c r="P57" s="67" t="s">
        <v>160</v>
      </c>
      <c r="Q57" s="67" t="s">
        <v>132</v>
      </c>
      <c r="R57" s="67" t="s">
        <v>134</v>
      </c>
      <c r="S57" s="68" t="s">
        <v>136</v>
      </c>
      <c r="T57" s="69" t="str">
        <f t="shared" si="1"/>
        <v>No herbal adjustment; prepare baseline recipe.</v>
      </c>
      <c r="U57" s="70" t="str">
        <f t="shared" si="2"/>
        <v>oats 32 g [EP]; berry paste 25 g [MP]; sunflower butter 15 g [MA]; flax 8 g [MA] || PREP: Bake, cool and seal; ambient hold for 3 sols.</v>
      </c>
    </row>
    <row r="58" ht="72.0" customHeight="1">
      <c r="A58" s="71">
        <f>'14-Sol Menu'!A58</f>
        <v>11</v>
      </c>
      <c r="B58" s="72" t="str">
        <f>'14-Sol Menu'!B58</f>
        <v>South Asian grain and tempeh</v>
      </c>
      <c r="C58" s="72" t="str">
        <f>'14-Sol Menu'!C58</f>
        <v>Supplement 2</v>
      </c>
      <c r="D58" s="72" t="str">
        <f>'14-Sol Menu'!D58</f>
        <v>Sesame cultured-soy cup</v>
      </c>
      <c r="E58" s="73">
        <f>'14-Sol Menu'!E58</f>
        <v>230</v>
      </c>
      <c r="F58" s="74" t="str">
        <f>'14-Sol Menu'!L58&amp;" || PREP: "&amp;'14-Sol Menu'!M58</f>
        <v>cultured soy 180 g [MF/MA]; sesame 20 g [MA]; pear 30 g [MP] || PREP: Portion cold; hold &lt;=4 C for 24 h.</v>
      </c>
      <c r="G58" s="63" t="s">
        <v>117</v>
      </c>
      <c r="H58" s="63" t="s">
        <v>183</v>
      </c>
      <c r="I58" s="63" t="s">
        <v>211</v>
      </c>
      <c r="J58" s="64" t="s">
        <v>185</v>
      </c>
      <c r="K58" s="64" t="s">
        <v>126</v>
      </c>
      <c r="L58" s="65" t="s">
        <v>127</v>
      </c>
      <c r="M58" s="66" t="s">
        <v>128</v>
      </c>
      <c r="N58" s="66" t="s">
        <v>129</v>
      </c>
      <c r="O58" s="66" t="s">
        <v>130</v>
      </c>
      <c r="P58" s="67" t="s">
        <v>196</v>
      </c>
      <c r="Q58" s="67" t="s">
        <v>132</v>
      </c>
      <c r="R58" s="67" t="s">
        <v>134</v>
      </c>
      <c r="S58" s="68" t="s">
        <v>136</v>
      </c>
      <c r="T58" s="69" t="str">
        <f t="shared" si="1"/>
        <v>No herbal adjustment; prepare baseline recipe.</v>
      </c>
      <c r="U58" s="70" t="str">
        <f t="shared" si="2"/>
        <v>cultured soy 180 g [MF/MA]; sesame 20 g [MA]; pear 30 g [MP] || PREP: Portion cold; hold &lt;=4 C for 24 h.</v>
      </c>
    </row>
    <row r="59" ht="72.0" customHeight="1">
      <c r="A59" s="57">
        <f>'14-Sol Menu'!A59</f>
        <v>12</v>
      </c>
      <c r="B59" s="58" t="str">
        <f>'14-Sol Menu'!B59</f>
        <v>Levantine garden and poultry</v>
      </c>
      <c r="C59" s="58" t="str">
        <f>'14-Sol Menu'!C59</f>
        <v>Breakfast</v>
      </c>
      <c r="D59" s="58" t="str">
        <f>'14-Sol Menu'!D59</f>
        <v>Za'atar flatbread and cultured soy</v>
      </c>
      <c r="E59" s="59">
        <f>'14-Sol Menu'!E59</f>
        <v>560</v>
      </c>
      <c r="F59" s="61" t="str">
        <f>'14-Sol Menu'!L59&amp;" || PREP: "&amp;'14-Sol Menu'!M59</f>
        <v>wheat flatbread 150 g [MA]; cultured soy 180 g [MF/MA]; tomato 90 g [MA]; cucumber 80 g [MA]; pasteurized whole-pasteurized whole-egg powder 17.5 g [EP]; treated water 52.5 g [RM]; seed oil 20 g [MA]; za'atar 8 g [EP]; salt 2 g [RM]; herbs 60 g [MA] || PREP: Rehydrate pasteurized whole-egg powder with the listed treated water immediately before cooking. Griddle bread; cook egg; serve vegetables and cultured soy cold.</v>
      </c>
      <c r="G59" s="63" t="s">
        <v>117</v>
      </c>
      <c r="H59" s="63" t="s">
        <v>121</v>
      </c>
      <c r="I59" s="63" t="s">
        <v>122</v>
      </c>
      <c r="J59" s="64" t="s">
        <v>185</v>
      </c>
      <c r="K59" s="64" t="s">
        <v>126</v>
      </c>
      <c r="L59" s="65" t="s">
        <v>157</v>
      </c>
      <c r="M59" s="66" t="s">
        <v>128</v>
      </c>
      <c r="N59" s="66" t="s">
        <v>158</v>
      </c>
      <c r="O59" s="66" t="s">
        <v>159</v>
      </c>
      <c r="P59" s="67" t="s">
        <v>131</v>
      </c>
      <c r="Q59" s="67" t="s">
        <v>161</v>
      </c>
      <c r="R59" s="67" t="s">
        <v>197</v>
      </c>
      <c r="S59" s="68" t="s">
        <v>136</v>
      </c>
      <c r="T59" s="69" t="str">
        <f t="shared" si="1"/>
        <v>No herbal adjustment; prepare baseline recipe.</v>
      </c>
      <c r="U59" s="70" t="str">
        <f t="shared" si="2"/>
        <v>wheat flatbread 150 g [MA]; cultured soy 180 g [MF/MA]; tomato 90 g [MA]; cucumber 80 g [MA]; pasteurized whole-pasteurized whole-egg powder 17.5 g [EP]; treated water 52.5 g [RM]; seed oil 20 g [MA]; za'atar 8 g [EP]; salt 2 g [RM]; herbs 60 g [MA] || PREP: Rehydrate pasteurized whole-egg powder with the listed treated water immediately before cooking. Griddle bread; cook egg; serve vegetables and cultured soy cold.</v>
      </c>
    </row>
    <row r="60" ht="72.0" customHeight="1">
      <c r="A60" s="71">
        <f>'14-Sol Menu'!A60</f>
        <v>12</v>
      </c>
      <c r="B60" s="72" t="str">
        <f>'14-Sol Menu'!B60</f>
        <v>Levantine garden and poultry</v>
      </c>
      <c r="C60" s="72" t="str">
        <f>'14-Sol Menu'!C60</f>
        <v>Lunch</v>
      </c>
      <c r="D60" s="72" t="str">
        <f>'14-Sol Menu'!D60</f>
        <v>Lentil-herb tabbouleh plate</v>
      </c>
      <c r="E60" s="73">
        <f>'14-Sol Menu'!E60</f>
        <v>760</v>
      </c>
      <c r="F60" s="74" t="str">
        <f>'14-Sol Menu'!L60&amp;" || PREP: "&amp;'14-Sol Menu'!M60</f>
        <v>lentils 200 g [MA]; wheat berries 190 g [MA]; tomato 110 g [MA]; cucumber 100 g [MA]; herbs 60 g [MA]; tofu 70 g [MF/MA]; seed oil 25 g [MA]; berry vinegar 4 g [MF/MP]; salt 1 g [RM] || PREP: Cook grain and lentils; chill; fold with fresh vegetables and dressing.</v>
      </c>
      <c r="G60" s="63" t="s">
        <v>117</v>
      </c>
      <c r="H60" s="63" t="s">
        <v>183</v>
      </c>
      <c r="I60" s="63" t="s">
        <v>122</v>
      </c>
      <c r="J60" s="64" t="s">
        <v>185</v>
      </c>
      <c r="K60" s="64" t="s">
        <v>126</v>
      </c>
      <c r="L60" s="65" t="s">
        <v>157</v>
      </c>
      <c r="M60" s="66" t="s">
        <v>128</v>
      </c>
      <c r="N60" s="66" t="s">
        <v>129</v>
      </c>
      <c r="O60" s="66" t="s">
        <v>130</v>
      </c>
      <c r="P60" s="67" t="s">
        <v>160</v>
      </c>
      <c r="Q60" s="67" t="s">
        <v>132</v>
      </c>
      <c r="R60" s="67" t="s">
        <v>134</v>
      </c>
      <c r="S60" s="68" t="s">
        <v>136</v>
      </c>
      <c r="T60" s="69" t="str">
        <f t="shared" si="1"/>
        <v>No herbal adjustment; prepare baseline recipe.</v>
      </c>
      <c r="U60" s="70" t="str">
        <f t="shared" si="2"/>
        <v>lentils 200 g [MA]; wheat berries 190 g [MA]; tomato 110 g [MA]; cucumber 100 g [MA]; herbs 60 g [MA]; tofu 70 g [MF/MA]; seed oil 25 g [MA]; berry vinegar 4 g [MF/MP]; salt 1 g [RM] || PREP: Cook grain and lentils; chill; fold with fresh vegetables and dressing.</v>
      </c>
    </row>
    <row r="61" ht="72.0" customHeight="1">
      <c r="A61" s="57">
        <f>'14-Sol Menu'!A61</f>
        <v>12</v>
      </c>
      <c r="B61" s="58" t="str">
        <f>'14-Sol Menu'!B61</f>
        <v>Levantine garden and poultry</v>
      </c>
      <c r="C61" s="58" t="str">
        <f>'14-Sol Menu'!C61</f>
        <v>Dinner</v>
      </c>
      <c r="D61" s="58" t="str">
        <f>'14-Sol Menu'!D61</f>
        <v>Chicken shawarma-style harvest plate</v>
      </c>
      <c r="E61" s="59">
        <f>'14-Sol Menu'!E61</f>
        <v>770</v>
      </c>
      <c r="F61" s="61" t="str">
        <f>'14-Sol Menu'!L61&amp;" || PREP: "&amp;'14-Sol Menu'!M61</f>
        <v>Earth-provisioned frozen cooked boneless chicken 160 g [EP]; barley flatbread 170 g [MA]; potato 180 g [MA]; greens 80 g [MA]; tomato 70 g [MA]; cultured soy sauce 70 g [MF/MA]; seed oil 25 g [MA]; spice blend 4 g [EP]; salt 1 g [RM]; water 10 g [RM] || PREP: Thaw the Earth-provisioned frozen cooked boneless chicken under controlled refrigeration; retain lot identity and use within the validated thaw window. Marinate and roast chicken; verify safe temperature; serve with warm bread and vegetables.</v>
      </c>
      <c r="G61" s="63" t="s">
        <v>151</v>
      </c>
      <c r="H61" s="63" t="s">
        <v>153</v>
      </c>
      <c r="I61" s="63" t="s">
        <v>122</v>
      </c>
      <c r="J61" s="64" t="s">
        <v>156</v>
      </c>
      <c r="K61" s="64" t="s">
        <v>126</v>
      </c>
      <c r="L61" s="65" t="s">
        <v>157</v>
      </c>
      <c r="M61" s="66" t="s">
        <v>128</v>
      </c>
      <c r="N61" s="66" t="s">
        <v>158</v>
      </c>
      <c r="O61" s="66" t="s">
        <v>159</v>
      </c>
      <c r="P61" s="67" t="s">
        <v>196</v>
      </c>
      <c r="Q61" s="67" t="s">
        <v>161</v>
      </c>
      <c r="R61" s="67" t="s">
        <v>163</v>
      </c>
      <c r="S61" s="68" t="s">
        <v>136</v>
      </c>
      <c r="T61" s="69" t="str">
        <f t="shared" si="1"/>
        <v>No herbal adjustment; prepare baseline recipe.</v>
      </c>
      <c r="U61" s="70" t="str">
        <f t="shared" si="2"/>
        <v>Earth-provisioned frozen cooked boneless chicken 160 g [EP]; barley flatbread 170 g [MA]; potato 180 g [MA]; greens 80 g [MA]; tomato 70 g [MA]; cultured soy sauce 70 g [MF/MA]; seed oil 25 g [MA]; spice blend 4 g [EP]; salt 1 g [RM]; water 10 g [RM] || PREP: Thaw the Earth-provisioned frozen cooked boneless chicken under controlled refrigeration; retain lot identity and use within the validated thaw window. Marinate and roast chicken; verify safe temperature; serve with warm bread and vegetables.</v>
      </c>
    </row>
    <row r="62" ht="72.0" customHeight="1">
      <c r="A62" s="71">
        <f>'14-Sol Menu'!A62</f>
        <v>12</v>
      </c>
      <c r="B62" s="72" t="str">
        <f>'14-Sol Menu'!B62</f>
        <v>Levantine garden and poultry</v>
      </c>
      <c r="C62" s="72" t="str">
        <f>'14-Sol Menu'!C62</f>
        <v>Supplement 1</v>
      </c>
      <c r="D62" s="72" t="str">
        <f>'14-Sol Menu'!D62</f>
        <v>Beet hummus cup</v>
      </c>
      <c r="E62" s="73">
        <f>'14-Sol Menu'!E62</f>
        <v>150</v>
      </c>
      <c r="F62" s="74" t="str">
        <f>'14-Sol Menu'!L62&amp;" || PREP: "&amp;'14-Sol Menu'!M62</f>
        <v>chickpeas 80 g [MA]; beet 35 g [MA]; sesame 15 g [MA]; wheat crisp 18 g [MA]; salt 1 g [RM]; spice 1 g [EP] || PREP: Blend dip; portion cold; keep &lt;=4 C for 48 h.</v>
      </c>
      <c r="G62" s="63" t="s">
        <v>151</v>
      </c>
      <c r="H62" s="63" t="s">
        <v>183</v>
      </c>
      <c r="I62" s="63" t="s">
        <v>122</v>
      </c>
      <c r="J62" s="64" t="s">
        <v>156</v>
      </c>
      <c r="K62" s="64" t="s">
        <v>126</v>
      </c>
      <c r="L62" s="65" t="s">
        <v>157</v>
      </c>
      <c r="M62" s="66" t="s">
        <v>192</v>
      </c>
      <c r="N62" s="66" t="s">
        <v>158</v>
      </c>
      <c r="O62" s="66" t="s">
        <v>159</v>
      </c>
      <c r="P62" s="67" t="s">
        <v>160</v>
      </c>
      <c r="Q62" s="67" t="s">
        <v>161</v>
      </c>
      <c r="R62" s="67" t="s">
        <v>163</v>
      </c>
      <c r="S62" s="68" t="s">
        <v>136</v>
      </c>
      <c r="T62" s="69" t="str">
        <f t="shared" si="1"/>
        <v>No herbal adjustment; prepare baseline recipe.</v>
      </c>
      <c r="U62" s="70" t="str">
        <f t="shared" si="2"/>
        <v>chickpeas 80 g [MA]; beet 35 g [MA]; sesame 15 g [MA]; wheat crisp 18 g [MA]; salt 1 g [RM]; spice 1 g [EP] || PREP: Blend dip; portion cold; keep &lt;=4 C for 48 h.</v>
      </c>
    </row>
    <row r="63" ht="72.0" customHeight="1">
      <c r="A63" s="57">
        <f>'14-Sol Menu'!A63</f>
        <v>12</v>
      </c>
      <c r="B63" s="58" t="str">
        <f>'14-Sol Menu'!B63</f>
        <v>Levantine garden and poultry</v>
      </c>
      <c r="C63" s="58" t="str">
        <f>'14-Sol Menu'!C63</f>
        <v>Supplement 2</v>
      </c>
      <c r="D63" s="58" t="str">
        <f>'14-Sol Menu'!D63</f>
        <v>Berry milk-powder pudding</v>
      </c>
      <c r="E63" s="59">
        <f>'14-Sol Menu'!E63</f>
        <v>230</v>
      </c>
      <c r="F63" s="61" t="str">
        <f>'14-Sol Menu'!L63&amp;" || PREP: "&amp;'14-Sol Menu'!M63</f>
        <v>soy milk 140 g [MF/MA]; milk powder 25 g [EP]; berries 55 g [MP]; flax 8 g [MA]; water 2 g [RM] || PREP: Cook to pasteurization temperature; portion and chill rapidly.</v>
      </c>
      <c r="G63" s="63" t="s">
        <v>117</v>
      </c>
      <c r="H63" s="63" t="s">
        <v>121</v>
      </c>
      <c r="I63" s="63" t="s">
        <v>122</v>
      </c>
      <c r="J63" s="64" t="s">
        <v>123</v>
      </c>
      <c r="K63" s="64" t="s">
        <v>281</v>
      </c>
      <c r="L63" s="65" t="s">
        <v>127</v>
      </c>
      <c r="M63" s="66" t="s">
        <v>128</v>
      </c>
      <c r="N63" s="66" t="s">
        <v>129</v>
      </c>
      <c r="O63" s="66" t="s">
        <v>130</v>
      </c>
      <c r="P63" s="67" t="s">
        <v>196</v>
      </c>
      <c r="Q63" s="67" t="s">
        <v>132</v>
      </c>
      <c r="R63" s="67" t="s">
        <v>134</v>
      </c>
      <c r="S63" s="68" t="s">
        <v>136</v>
      </c>
      <c r="T63" s="69" t="str">
        <f t="shared" si="1"/>
        <v>No herbal adjustment; prepare baseline recipe.</v>
      </c>
      <c r="U63" s="70" t="str">
        <f t="shared" si="2"/>
        <v>soy milk 140 g [MF/MA]; milk powder 25 g [EP]; berries 55 g [MP]; flax 8 g [MA]; water 2 g [RM] || PREP: Cook to pasteurization temperature; portion and chill rapidly.</v>
      </c>
    </row>
    <row r="64" ht="72.0" customHeight="1">
      <c r="A64" s="71">
        <f>'14-Sol Menu'!A64</f>
        <v>13</v>
      </c>
      <c r="B64" s="72" t="str">
        <f>'14-Sol Menu'!B64</f>
        <v>Southeast Asian-inspired fermentation</v>
      </c>
      <c r="C64" s="72" t="str">
        <f>'14-Sol Menu'!C64</f>
        <v>Breakfast</v>
      </c>
      <c r="D64" s="72" t="str">
        <f>'14-Sol Menu'!D64</f>
        <v>Rice-mushroom porridge</v>
      </c>
      <c r="E64" s="73">
        <f>'14-Sol Menu'!E64</f>
        <v>700</v>
      </c>
      <c r="F64" s="74" t="str">
        <f>'14-Sol Menu'!L64&amp;" || PREP: "&amp;'14-Sol Menu'!M64</f>
        <v>barley-rice blend 180 g [MA]; mushrooms 150 g [MF]; tofu 120 g [MF/MA]; greens 80 g [MA]; scallion 20 g [MA]; sesame oil 15 g [MA]; broth water 133 g [MF/RM]; seasoning 2 g [EP] || PREP: Simmer until soft; add tofu and greens near service. Serve hot.</v>
      </c>
      <c r="G64" s="63" t="s">
        <v>151</v>
      </c>
      <c r="H64" s="63" t="s">
        <v>153</v>
      </c>
      <c r="I64" s="63" t="s">
        <v>122</v>
      </c>
      <c r="J64" s="64" t="s">
        <v>156</v>
      </c>
      <c r="K64" s="64" t="s">
        <v>213</v>
      </c>
      <c r="L64" s="65" t="s">
        <v>157</v>
      </c>
      <c r="M64" s="66" t="s">
        <v>128</v>
      </c>
      <c r="N64" s="66" t="s">
        <v>158</v>
      </c>
      <c r="O64" s="66" t="s">
        <v>159</v>
      </c>
      <c r="P64" s="67" t="s">
        <v>131</v>
      </c>
      <c r="Q64" s="67" t="s">
        <v>161</v>
      </c>
      <c r="R64" s="67" t="s">
        <v>163</v>
      </c>
      <c r="S64" s="68" t="s">
        <v>136</v>
      </c>
      <c r="T64" s="69" t="str">
        <f t="shared" si="1"/>
        <v>No herbal adjustment; prepare baseline recipe.</v>
      </c>
      <c r="U64" s="70" t="str">
        <f t="shared" si="2"/>
        <v>barley-rice blend 180 g [MA]; mushrooms 150 g [MF]; tofu 120 g [MF/MA]; greens 80 g [MA]; scallion 20 g [MA]; sesame oil 15 g [MA]; broth water 133 g [MF/RM]; seasoning 2 g [EP] || PREP: Simmer until soft; add tofu and greens near service. Serve hot.</v>
      </c>
    </row>
    <row r="65" ht="72.0" customHeight="1">
      <c r="A65" s="57">
        <f>'14-Sol Menu'!A65</f>
        <v>13</v>
      </c>
      <c r="B65" s="58" t="str">
        <f>'14-Sol Menu'!B65</f>
        <v>Southeast Asian-inspired fermentation</v>
      </c>
      <c r="C65" s="58" t="str">
        <f>'14-Sol Menu'!C65</f>
        <v>Lunch</v>
      </c>
      <c r="D65" s="58" t="str">
        <f>'14-Sol Menu'!D65</f>
        <v>Cold tempeh sesame noodles</v>
      </c>
      <c r="E65" s="59">
        <f>'14-Sol Menu'!E65</f>
        <v>760</v>
      </c>
      <c r="F65" s="61" t="str">
        <f>'14-Sol Menu'!L65&amp;" || PREP: "&amp;'14-Sol Menu'!M65</f>
        <v>wheat noodles 220 g [MA]; tempeh 180 g [MF/MA]; cucumber 100 g [MA]; carrot 90 g [MA]; greens 70 g [MA]; sesame 25 g [MA]; berry vinegar 18 g [MF/MP]; seed oil 25 g [MA]; salt 2 g [RM]; spice 30 g [EP] || PREP: Cook and rapidly chill noodles; add vegetables and dressing. Cold-hold &lt;=4 C.</v>
      </c>
      <c r="G65" s="63" t="s">
        <v>117</v>
      </c>
      <c r="H65" s="63" t="s">
        <v>183</v>
      </c>
      <c r="I65" s="63" t="s">
        <v>122</v>
      </c>
      <c r="J65" s="64" t="s">
        <v>185</v>
      </c>
      <c r="K65" s="64" t="s">
        <v>126</v>
      </c>
      <c r="L65" s="65" t="s">
        <v>157</v>
      </c>
      <c r="M65" s="66" t="s">
        <v>192</v>
      </c>
      <c r="N65" s="66" t="s">
        <v>158</v>
      </c>
      <c r="O65" s="66" t="s">
        <v>159</v>
      </c>
      <c r="P65" s="67" t="s">
        <v>160</v>
      </c>
      <c r="Q65" s="67" t="s">
        <v>161</v>
      </c>
      <c r="R65" s="67" t="s">
        <v>197</v>
      </c>
      <c r="S65" s="68" t="s">
        <v>136</v>
      </c>
      <c r="T65" s="69" t="str">
        <f t="shared" si="1"/>
        <v>No herbal adjustment; prepare baseline recipe.</v>
      </c>
      <c r="U65" s="70" t="str">
        <f t="shared" si="2"/>
        <v>wheat noodles 220 g [MA]; tempeh 180 g [MF/MA]; cucumber 100 g [MA]; carrot 90 g [MA]; greens 70 g [MA]; sesame 25 g [MA]; berry vinegar 18 g [MF/MP]; seed oil 25 g [MA]; salt 2 g [RM]; spice 30 g [EP] || PREP: Cook and rapidly chill noodles; add vegetables and dressing. Cold-hold &lt;=4 C.</v>
      </c>
    </row>
    <row r="66" ht="72.0" customHeight="1">
      <c r="A66" s="71">
        <f>'14-Sol Menu'!A66</f>
        <v>13</v>
      </c>
      <c r="B66" s="72" t="str">
        <f>'14-Sol Menu'!B66</f>
        <v>Southeast Asian-inspired fermentation</v>
      </c>
      <c r="C66" s="72" t="str">
        <f>'14-Sol Menu'!C66</f>
        <v>Dinner</v>
      </c>
      <c r="D66" s="72" t="str">
        <f>'14-Sol Menu'!D66</f>
        <v>Pea-lentil laksa-style bowl</v>
      </c>
      <c r="E66" s="73">
        <f>'14-Sol Menu'!E66</f>
        <v>790</v>
      </c>
      <c r="F66" s="74" t="str">
        <f>'14-Sol Menu'!L66&amp;" || PREP: "&amp;'14-Sol Menu'!M66</f>
        <v>peas 170 g [MA]; lentils 160 g [MA]; wheat noodles 180 g [MA]; tomato 90 g [MA]; greens 80 g [MA]; mushrooms 60 g [MF]; coconut powder 25 g [EP]; seed oil 22 g [MA]; spice blend 3 g [EP] || PREP: Simmer pulse broth; hydrate coconut powder; add noodles at service.</v>
      </c>
      <c r="G66" s="63" t="s">
        <v>182</v>
      </c>
      <c r="H66" s="63" t="s">
        <v>183</v>
      </c>
      <c r="I66" s="63" t="s">
        <v>122</v>
      </c>
      <c r="J66" s="64" t="s">
        <v>185</v>
      </c>
      <c r="K66" s="64" t="s">
        <v>126</v>
      </c>
      <c r="L66" s="65" t="s">
        <v>127</v>
      </c>
      <c r="M66" s="66" t="s">
        <v>192</v>
      </c>
      <c r="N66" s="66" t="s">
        <v>158</v>
      </c>
      <c r="O66" s="66" t="s">
        <v>159</v>
      </c>
      <c r="P66" s="67" t="s">
        <v>196</v>
      </c>
      <c r="Q66" s="67" t="s">
        <v>161</v>
      </c>
      <c r="R66" s="67" t="s">
        <v>197</v>
      </c>
      <c r="S66" s="68" t="s">
        <v>136</v>
      </c>
      <c r="T66" s="69" t="str">
        <f t="shared" si="1"/>
        <v>No herbal adjustment; prepare baseline recipe.</v>
      </c>
      <c r="U66" s="70" t="str">
        <f t="shared" si="2"/>
        <v>peas 170 g [MA]; lentils 160 g [MA]; wheat noodles 180 g [MA]; tomato 90 g [MA]; greens 80 g [MA]; mushrooms 60 g [MF]; coconut powder 25 g [EP]; seed oil 22 g [MA]; spice blend 3 g [EP] || PREP: Simmer pulse broth; hydrate coconut powder; add noodles at service.</v>
      </c>
    </row>
    <row r="67" ht="72.0" customHeight="1">
      <c r="A67" s="57">
        <f>'14-Sol Menu'!A67</f>
        <v>13</v>
      </c>
      <c r="B67" s="58" t="str">
        <f>'14-Sol Menu'!B67</f>
        <v>Southeast Asian-inspired fermentation</v>
      </c>
      <c r="C67" s="58" t="str">
        <f>'14-Sol Menu'!C67</f>
        <v>Supplement 1</v>
      </c>
      <c r="D67" s="58" t="str">
        <f>'14-Sol Menu'!D67</f>
        <v>Seaweed-seed cracker</v>
      </c>
      <c r="E67" s="59">
        <f>'14-Sol Menu'!E67</f>
        <v>65</v>
      </c>
      <c r="F67" s="61" t="str">
        <f>'14-Sol Menu'!L67&amp;" || PREP: "&amp;'14-Sol Menu'!M67</f>
        <v>wheat flour 25 g [MA]; algae 8 g [AQ]; sesame 16 g [MA]; sunflower seed 14 g [MA]; salt 1 g [RM]; water 1 g [RM] || PREP: Bake until dry; store airtight for 4 sols.</v>
      </c>
      <c r="G67" s="63" t="s">
        <v>151</v>
      </c>
      <c r="H67" s="63" t="s">
        <v>153</v>
      </c>
      <c r="I67" s="63" t="s">
        <v>122</v>
      </c>
      <c r="J67" s="64" t="s">
        <v>156</v>
      </c>
      <c r="K67" s="64" t="s">
        <v>213</v>
      </c>
      <c r="L67" s="65" t="s">
        <v>157</v>
      </c>
      <c r="M67" s="66" t="s">
        <v>128</v>
      </c>
      <c r="N67" s="66" t="s">
        <v>158</v>
      </c>
      <c r="O67" s="66" t="s">
        <v>159</v>
      </c>
      <c r="P67" s="67" t="s">
        <v>160</v>
      </c>
      <c r="Q67" s="67" t="s">
        <v>161</v>
      </c>
      <c r="R67" s="67" t="s">
        <v>163</v>
      </c>
      <c r="S67" s="68" t="s">
        <v>136</v>
      </c>
      <c r="T67" s="69" t="str">
        <f t="shared" si="1"/>
        <v>No herbal adjustment; prepare baseline recipe.</v>
      </c>
      <c r="U67" s="70" t="str">
        <f t="shared" si="2"/>
        <v>wheat flour 25 g [MA]; algae 8 g [AQ]; sesame 16 g [MA]; sunflower seed 14 g [MA]; salt 1 g [RM]; water 1 g [RM] || PREP: Bake until dry; store airtight for 4 sols.</v>
      </c>
    </row>
    <row r="68" ht="72.0" customHeight="1">
      <c r="A68" s="71">
        <f>'14-Sol Menu'!A68</f>
        <v>13</v>
      </c>
      <c r="B68" s="72" t="str">
        <f>'14-Sol Menu'!B68</f>
        <v>Southeast Asian-inspired fermentation</v>
      </c>
      <c r="C68" s="72" t="str">
        <f>'14-Sol Menu'!C68</f>
        <v>Supplement 2</v>
      </c>
      <c r="D68" s="72" t="str">
        <f>'14-Sol Menu'!D68</f>
        <v>Blueberry cultured-soy cup</v>
      </c>
      <c r="E68" s="73">
        <f>'14-Sol Menu'!E68</f>
        <v>240</v>
      </c>
      <c r="F68" s="74" t="str">
        <f>'14-Sol Menu'!L68&amp;" || PREP: "&amp;'14-Sol Menu'!M68</f>
        <v>cultured soy 175 g [MF/MA]; blueberries 55 g [MP]; flax 10 g [MA] || PREP: Portion cold; hold &lt;=4 C for 24 h.</v>
      </c>
      <c r="G68" s="63" t="s">
        <v>117</v>
      </c>
      <c r="H68" s="63" t="s">
        <v>121</v>
      </c>
      <c r="I68" s="63" t="s">
        <v>211</v>
      </c>
      <c r="J68" s="64" t="s">
        <v>123</v>
      </c>
      <c r="K68" s="64" t="s">
        <v>126</v>
      </c>
      <c r="L68" s="65" t="s">
        <v>127</v>
      </c>
      <c r="M68" s="66" t="s">
        <v>128</v>
      </c>
      <c r="N68" s="66" t="s">
        <v>129</v>
      </c>
      <c r="O68" s="66" t="s">
        <v>130</v>
      </c>
      <c r="P68" s="67" t="s">
        <v>196</v>
      </c>
      <c r="Q68" s="67" t="s">
        <v>132</v>
      </c>
      <c r="R68" s="67" t="s">
        <v>134</v>
      </c>
      <c r="S68" s="68" t="s">
        <v>136</v>
      </c>
      <c r="T68" s="69" t="str">
        <f t="shared" si="1"/>
        <v>No herbal adjustment; prepare baseline recipe.</v>
      </c>
      <c r="U68" s="70" t="str">
        <f t="shared" si="2"/>
        <v>cultured soy 175 g [MF/MA]; blueberries 55 g [MP]; flax 10 g [MA] || PREP: Portion cold; hold &lt;=4 C for 24 h.</v>
      </c>
    </row>
    <row r="69" ht="72.0" customHeight="1">
      <c r="A69" s="57">
        <f>'14-Sol Menu'!A69</f>
        <v>14</v>
      </c>
      <c r="B69" s="58" t="str">
        <f>'14-Sol Menu'!B69</f>
        <v>Shared harvest celebration</v>
      </c>
      <c r="C69" s="58" t="str">
        <f>'14-Sol Menu'!C69</f>
        <v>Breakfast</v>
      </c>
      <c r="D69" s="58" t="str">
        <f>'14-Sol Menu'!D69</f>
        <v>Celebration berry pancakes</v>
      </c>
      <c r="E69" s="59">
        <f>'14-Sol Menu'!E69</f>
        <v>540</v>
      </c>
      <c r="F69" s="61" t="str">
        <f>'14-Sol Menu'!L69&amp;" || PREP: "&amp;'14-Sol Menu'!M69</f>
        <v>buckwheat flour 110 g [MA]; pasteurized whole-egg powder 18 g [EP]; soy milk 210 g [MF/MA]; mixed berries 110 g [MP]; sunflower cream 55 g [MA]; water 35 g [RM]; spice 2 g [EP] || PREP: Griddle in batches; rehydrate powder just before use; serve berry topping hot.</v>
      </c>
      <c r="G69" s="63" t="s">
        <v>117</v>
      </c>
      <c r="H69" s="63" t="s">
        <v>276</v>
      </c>
      <c r="I69" s="63" t="s">
        <v>122</v>
      </c>
      <c r="J69" s="64" t="s">
        <v>185</v>
      </c>
      <c r="K69" s="64" t="s">
        <v>281</v>
      </c>
      <c r="L69" s="65" t="s">
        <v>127</v>
      </c>
      <c r="M69" s="66" t="s">
        <v>128</v>
      </c>
      <c r="N69" s="66" t="s">
        <v>129</v>
      </c>
      <c r="O69" s="66" t="s">
        <v>130</v>
      </c>
      <c r="P69" s="67" t="s">
        <v>131</v>
      </c>
      <c r="Q69" s="67" t="s">
        <v>132</v>
      </c>
      <c r="R69" s="67" t="s">
        <v>134</v>
      </c>
      <c r="S69" s="68" t="s">
        <v>136</v>
      </c>
      <c r="T69" s="69" t="str">
        <f t="shared" si="1"/>
        <v>No herbal adjustment; prepare baseline recipe.</v>
      </c>
      <c r="U69" s="70" t="str">
        <f t="shared" si="2"/>
        <v>buckwheat flour 110 g [MA]; pasteurized whole-egg powder 18 g [EP]; soy milk 210 g [MF/MA]; mixed berries 110 g [MP]; sunflower cream 55 g [MA]; water 35 g [RM]; spice 2 g [EP] || PREP: Griddle in batches; rehydrate powder just before use; serve berry topping hot.</v>
      </c>
    </row>
    <row r="70" ht="72.0" customHeight="1">
      <c r="A70" s="71">
        <f>'14-Sol Menu'!A70</f>
        <v>14</v>
      </c>
      <c r="B70" s="72" t="str">
        <f>'14-Sol Menu'!B70</f>
        <v>Shared harvest celebration</v>
      </c>
      <c r="C70" s="72" t="str">
        <f>'14-Sol Menu'!C70</f>
        <v>Lunch</v>
      </c>
      <c r="D70" s="72" t="str">
        <f>'14-Sol Menu'!D70</f>
        <v>Harvest dumpling soup</v>
      </c>
      <c r="E70" s="73">
        <f>'14-Sol Menu'!E70</f>
        <v>790</v>
      </c>
      <c r="F70" s="74" t="str">
        <f>'14-Sol Menu'!L70&amp;" || PREP: "&amp;'14-Sol Menu'!M70</f>
        <v>wheat wrappers 170 g [MA]; tofu 100 g [MF/MA]; mycoprotein 100 g [MF]; roots 130 g [MA]; greens 90 g [MA]; mushrooms 80 g [MF]; broth water 100 g [MF/RM]; seed oil 18 g [MA]; seasoning 2 g [EP] || PREP: Steam dumplings and finish in broth. Cool any retained portions rapidly.</v>
      </c>
      <c r="G70" s="63" t="s">
        <v>182</v>
      </c>
      <c r="H70" s="63" t="s">
        <v>276</v>
      </c>
      <c r="I70" s="63" t="s">
        <v>122</v>
      </c>
      <c r="J70" s="64" t="s">
        <v>185</v>
      </c>
      <c r="K70" s="64" t="s">
        <v>281</v>
      </c>
      <c r="L70" s="65" t="s">
        <v>157</v>
      </c>
      <c r="M70" s="66" t="s">
        <v>192</v>
      </c>
      <c r="N70" s="66" t="s">
        <v>158</v>
      </c>
      <c r="O70" s="66" t="s">
        <v>159</v>
      </c>
      <c r="P70" s="67" t="s">
        <v>160</v>
      </c>
      <c r="Q70" s="67" t="s">
        <v>161</v>
      </c>
      <c r="R70" s="67" t="s">
        <v>197</v>
      </c>
      <c r="S70" s="68" t="s">
        <v>136</v>
      </c>
      <c r="T70" s="69" t="str">
        <f t="shared" si="1"/>
        <v>No herbal adjustment; prepare baseline recipe.</v>
      </c>
      <c r="U70" s="70" t="str">
        <f t="shared" si="2"/>
        <v>wheat wrappers 170 g [MA]; tofu 100 g [MF/MA]; mycoprotein 100 g [MF]; roots 130 g [MA]; greens 90 g [MA]; mushrooms 80 g [MF]; broth water 100 g [MF/RM]; seed oil 18 g [MA]; seasoning 2 g [EP] || PREP: Steam dumplings and finish in broth. Cool any retained portions rapidly.</v>
      </c>
    </row>
    <row r="71" ht="72.0" customHeight="1">
      <c r="A71" s="57">
        <f>'14-Sol Menu'!A71</f>
        <v>14</v>
      </c>
      <c r="B71" s="58" t="str">
        <f>'14-Sol Menu'!B71</f>
        <v>Shared harvest celebration</v>
      </c>
      <c r="C71" s="58" t="str">
        <f>'14-Sol Menu'!C71</f>
        <v>Dinner</v>
      </c>
      <c r="D71" s="58" t="str">
        <f>'14-Sol Menu'!D71</f>
        <v>Garden cheese pizza / flatbread feast</v>
      </c>
      <c r="E71" s="59">
        <f>'14-Sol Menu'!E71</f>
        <v>770</v>
      </c>
      <c r="F71" s="61" t="str">
        <f>'14-Sol Menu'!L71&amp;" || PREP: "&amp;'14-Sol Menu'!M71</f>
        <v>wheat flatbread 190 g [MA]; mycoprotein 140 g [MF]; pasteurized whole-pasteurized whole-egg powder 20 g [EP]; treated water 60 g [RM]; tomato 100 g [MA]; pepper 80 g [MA]; mushrooms 70 g [MF]; greens 50 g [MA]; seed oil 15 g [MA]; cultured sauce 13 g [MF/MA]; aged cheddar 30 g [EP]; salt 2 g [RM] || PREP: Rehydrate pasteurized whole-egg powder with the listed treated water immediately before cooking. Bake communal pizzas/flatbreads; fully cook egg and protein toppings; grate Earth-provisioned cheese at service; serve immediately.</v>
      </c>
      <c r="G71" s="63" t="s">
        <v>459</v>
      </c>
      <c r="H71" s="63" t="s">
        <v>276</v>
      </c>
      <c r="I71" s="63" t="s">
        <v>122</v>
      </c>
      <c r="J71" s="64" t="s">
        <v>185</v>
      </c>
      <c r="K71" s="64" t="s">
        <v>126</v>
      </c>
      <c r="L71" s="65" t="s">
        <v>157</v>
      </c>
      <c r="M71" s="66" t="s">
        <v>128</v>
      </c>
      <c r="N71" s="66" t="s">
        <v>158</v>
      </c>
      <c r="O71" s="66" t="s">
        <v>159</v>
      </c>
      <c r="P71" s="67" t="s">
        <v>196</v>
      </c>
      <c r="Q71" s="67" t="s">
        <v>161</v>
      </c>
      <c r="R71" s="67" t="s">
        <v>197</v>
      </c>
      <c r="S71" s="68" t="s">
        <v>136</v>
      </c>
      <c r="T71" s="69" t="str">
        <f t="shared" si="1"/>
        <v>No herbal adjustment; prepare baseline recipe.</v>
      </c>
      <c r="U71" s="70" t="str">
        <f t="shared" si="2"/>
        <v>wheat flatbread 190 g [MA]; mycoprotein 140 g [MF]; pasteurized whole-pasteurized whole-egg powder 20 g [EP]; treated water 60 g [RM]; tomato 100 g [MA]; pepper 80 g [MA]; mushrooms 70 g [MF]; greens 50 g [MA]; seed oil 15 g [MA]; cultured sauce 13 g [MF/MA]; aged cheddar 30 g [EP]; salt 2 g [RM] || PREP: Rehydrate pasteurized whole-egg powder with the listed treated water immediately before cooking. Bake communal pizzas/flatbreads; fully cook egg and protein toppings; grate Earth-provisioned cheese at service; serve immediately.</v>
      </c>
    </row>
    <row r="72" ht="72.0" customHeight="1">
      <c r="A72" s="71">
        <f>'14-Sol Menu'!A72</f>
        <v>14</v>
      </c>
      <c r="B72" s="72" t="str">
        <f>'14-Sol Menu'!B72</f>
        <v>Shared harvest celebration</v>
      </c>
      <c r="C72" s="72" t="str">
        <f>'14-Sol Menu'!C72</f>
        <v>Supplement 1</v>
      </c>
      <c r="D72" s="72" t="str">
        <f>'14-Sol Menu'!D72</f>
        <v>Frozen berry cultured-soy bite</v>
      </c>
      <c r="E72" s="73">
        <f>'14-Sol Menu'!E72</f>
        <v>160</v>
      </c>
      <c r="F72" s="74" t="str">
        <f>'14-Sol Menu'!L72&amp;" || PREP: "&amp;'14-Sol Menu'!M72</f>
        <v>cultured soy 100 g [MF/MA]; berries 50 g [MP]; flax 10 g [MA] || PREP: Freeze in sealed molds; maintain frozen storage.</v>
      </c>
      <c r="G72" s="63" t="s">
        <v>151</v>
      </c>
      <c r="H72" s="63" t="s">
        <v>153</v>
      </c>
      <c r="I72" s="63" t="s">
        <v>211</v>
      </c>
      <c r="J72" s="64" t="s">
        <v>123</v>
      </c>
      <c r="K72" s="64" t="s">
        <v>126</v>
      </c>
      <c r="L72" s="65" t="s">
        <v>127</v>
      </c>
      <c r="M72" s="66" t="s">
        <v>128</v>
      </c>
      <c r="N72" s="66" t="s">
        <v>129</v>
      </c>
      <c r="O72" s="66" t="s">
        <v>130</v>
      </c>
      <c r="P72" s="67" t="s">
        <v>160</v>
      </c>
      <c r="Q72" s="67" t="s">
        <v>132</v>
      </c>
      <c r="R72" s="67" t="s">
        <v>134</v>
      </c>
      <c r="S72" s="68" t="s">
        <v>136</v>
      </c>
      <c r="T72" s="69" t="str">
        <f t="shared" si="1"/>
        <v>No herbal adjustment; prepare baseline recipe.</v>
      </c>
      <c r="U72" s="70" t="str">
        <f t="shared" si="2"/>
        <v>cultured soy 100 g [MF/MA]; berries 50 g [MP]; flax 10 g [MA] || PREP: Freeze in sealed molds; maintain frozen storage.</v>
      </c>
    </row>
    <row r="73" ht="72.0" customHeight="1">
      <c r="A73" s="125">
        <f>'14-Sol Menu'!A73</f>
        <v>14</v>
      </c>
      <c r="B73" s="126" t="str">
        <f>'14-Sol Menu'!B73</f>
        <v>Shared harvest celebration</v>
      </c>
      <c r="C73" s="126" t="str">
        <f>'14-Sol Menu'!C73</f>
        <v>Supplement 2</v>
      </c>
      <c r="D73" s="126" t="str">
        <f>'14-Sol Menu'!D73</f>
        <v>Cacao-sesame truffle</v>
      </c>
      <c r="E73" s="127">
        <f>'14-Sol Menu'!E73</f>
        <v>60</v>
      </c>
      <c r="F73" s="128" t="str">
        <f>'14-Sol Menu'!L73&amp;" || PREP: "&amp;'14-Sol Menu'!M73</f>
        <v>sesame 22 g [MA]; sunflower butter 18 g [MA]; cacao 8 g [EP]; berry paste 8 g [MP]; pea protein 4 g [MA] || PREP: Mix, portion and chill; hold &lt;=4 C for 3 sols.</v>
      </c>
      <c r="G73" s="129" t="s">
        <v>151</v>
      </c>
      <c r="H73" s="129" t="s">
        <v>183</v>
      </c>
      <c r="I73" s="129" t="s">
        <v>211</v>
      </c>
      <c r="J73" s="130" t="s">
        <v>156</v>
      </c>
      <c r="K73" s="130" t="s">
        <v>126</v>
      </c>
      <c r="L73" s="131" t="s">
        <v>127</v>
      </c>
      <c r="M73" s="132" t="s">
        <v>128</v>
      </c>
      <c r="N73" s="132" t="s">
        <v>129</v>
      </c>
      <c r="O73" s="132" t="s">
        <v>130</v>
      </c>
      <c r="P73" s="133" t="s">
        <v>196</v>
      </c>
      <c r="Q73" s="133" t="s">
        <v>132</v>
      </c>
      <c r="R73" s="133" t="s">
        <v>134</v>
      </c>
      <c r="S73" s="134" t="s">
        <v>136</v>
      </c>
      <c r="T73" s="135" t="str">
        <f t="shared" si="1"/>
        <v>No herbal adjustment; prepare baseline recipe.</v>
      </c>
      <c r="U73" s="136" t="str">
        <f t="shared" si="2"/>
        <v>sesame 22 g [MA]; sunflower butter 18 g [MA]; cacao 8 g [EP]; berry paste 8 g [MP]; pea protein 4 g [MA] || PREP: Mix, portion and chill; hold &lt;=4 C for 3 sols.</v>
      </c>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U1"/>
    <mergeCell ref="A2:U2"/>
  </mergeCells>
  <conditionalFormatting sqref="T4:T73">
    <cfRule type="containsText" dxfId="11" priority="1" operator="containsText" text="RAMS update">
      <formula>NOT(ISERROR(SEARCH(("RAMS update"),(T4))))</formula>
    </cfRule>
  </conditionalFormatting>
  <dataValidations>
    <dataValidation type="list" allowBlank="1" sqref="S4:S73">
      <formula1>"Baseline / none,Dry air / mucosa,Nausea / low appetite,Reflux / upper GI,Constipation / dry stool,Vomiting / diarrhea recovery,Fluid shift / renal,Bone / muscle unloading,Radiation / vision,Menstrual / blood loss,Sleep / circadian,Wound / immune,Emotional"&amp;" / sensory"</formula1>
    </dataValidation>
  </dataValidations>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6.0"/>
    <col customWidth="1" min="2" max="2" width="30.0"/>
    <col customWidth="1" min="3" max="18" width="12.0"/>
    <col customWidth="1" min="19" max="19" width="13.0"/>
    <col customWidth="1" min="20" max="25" width="14.0"/>
    <col customWidth="1" min="26" max="26" width="17.0"/>
  </cols>
  <sheetData>
    <row r="1" ht="30.0" customHeight="1">
      <c r="A1" s="1" t="s">
        <v>17</v>
      </c>
    </row>
    <row r="2" ht="33.75" customHeight="1">
      <c r="A2" s="11" t="s">
        <v>24</v>
      </c>
    </row>
    <row r="3" ht="30.0" customHeight="1">
      <c r="A3" s="15" t="s">
        <v>22</v>
      </c>
      <c r="B3" s="18" t="s">
        <v>26</v>
      </c>
      <c r="C3" s="18" t="s">
        <v>28</v>
      </c>
      <c r="D3" s="18" t="s">
        <v>30</v>
      </c>
      <c r="E3" s="18" t="s">
        <v>33</v>
      </c>
      <c r="F3" s="18" t="s">
        <v>35</v>
      </c>
      <c r="G3" s="18" t="s">
        <v>36</v>
      </c>
      <c r="H3" s="18" t="s">
        <v>39</v>
      </c>
      <c r="I3" s="18" t="s">
        <v>42</v>
      </c>
      <c r="J3" s="18" t="s">
        <v>45</v>
      </c>
      <c r="K3" s="18" t="s">
        <v>51</v>
      </c>
      <c r="L3" s="18" t="s">
        <v>54</v>
      </c>
      <c r="M3" s="18" t="s">
        <v>59</v>
      </c>
      <c r="N3" s="18" t="s">
        <v>63</v>
      </c>
      <c r="O3" s="18" t="s">
        <v>69</v>
      </c>
      <c r="P3" s="18" t="s">
        <v>74</v>
      </c>
      <c r="Q3" s="18" t="s">
        <v>80</v>
      </c>
      <c r="R3" s="18" t="s">
        <v>85</v>
      </c>
      <c r="S3" s="18" t="s">
        <v>88</v>
      </c>
      <c r="T3" s="18" t="s">
        <v>91</v>
      </c>
      <c r="U3" s="18" t="s">
        <v>94</v>
      </c>
      <c r="V3" s="18" t="s">
        <v>97</v>
      </c>
      <c r="W3" s="18" t="s">
        <v>101</v>
      </c>
      <c r="X3" s="18" t="s">
        <v>104</v>
      </c>
      <c r="Y3" s="18" t="s">
        <v>107</v>
      </c>
      <c r="Z3" s="32" t="s">
        <v>110</v>
      </c>
    </row>
    <row r="4">
      <c r="A4" s="34">
        <v>1.0</v>
      </c>
      <c r="B4" s="34" t="s">
        <v>92</v>
      </c>
      <c r="C4" s="36">
        <v>3030.0</v>
      </c>
      <c r="D4" s="36">
        <v>135.0</v>
      </c>
      <c r="E4" s="36">
        <v>408.0</v>
      </c>
      <c r="F4" s="36">
        <v>101.0</v>
      </c>
      <c r="G4" s="36">
        <v>61.0</v>
      </c>
      <c r="H4" s="36">
        <v>62.0</v>
      </c>
      <c r="I4" s="36">
        <v>8.0</v>
      </c>
      <c r="J4" s="36">
        <v>2320.0</v>
      </c>
      <c r="K4" s="36">
        <v>1260.0</v>
      </c>
      <c r="L4" s="36">
        <v>21.0</v>
      </c>
      <c r="M4" s="36">
        <v>4680.0</v>
      </c>
      <c r="N4" s="36">
        <v>1120.0</v>
      </c>
      <c r="O4" s="36">
        <v>182.0</v>
      </c>
      <c r="P4" s="36">
        <v>25.0</v>
      </c>
      <c r="Q4" s="36">
        <v>3.8</v>
      </c>
      <c r="R4" s="36">
        <v>2.6</v>
      </c>
      <c r="S4" s="43">
        <v>0.417</v>
      </c>
      <c r="T4" s="46">
        <f t="shared" ref="T4:T17" si="1">C4*S4</f>
        <v>1263.51</v>
      </c>
      <c r="U4" s="46">
        <f t="shared" ref="U4:U17" si="2">C4-T4</f>
        <v>1766.49</v>
      </c>
      <c r="V4" s="46">
        <f>C4*'Parameters &amp; Sources'!$B$5</f>
        <v>45450</v>
      </c>
      <c r="W4" s="34">
        <f>COUNTIFS('14-Sol Menu'!$A$4:$A$73,A4,'14-Sol Menu'!$C$4:$C$73,"Supplement 1")+COUNTIFS('14-Sol Menu'!$A$4:$A$73,A4,'14-Sol Menu'!$C$4:$C$73,"Supplement 2")</f>
        <v>2</v>
      </c>
      <c r="X4" s="34">
        <f>SUMIFS('14-Sol Menu'!$G$4:$G$73,'14-Sol Menu'!$A$4:$A$73,A4)</f>
        <v>3030</v>
      </c>
      <c r="Y4" s="36">
        <f t="shared" ref="Y4:Y17" si="3">X4-C4</f>
        <v>0</v>
      </c>
      <c r="Z4" s="34" t="str">
        <f>IF(AND(S4&lt;'Parameters &amp; Sources'!$B$9,W4&lt;='Parameters &amp; Sources'!$B$8,P4&gt;='Parameters &amp; Sources'!$B$10,ABS(Y4)&lt;0.1),"PASS","REVIEW")</f>
        <v>PASS</v>
      </c>
    </row>
    <row r="5">
      <c r="A5" s="45">
        <v>2.0</v>
      </c>
      <c r="B5" s="45" t="s">
        <v>144</v>
      </c>
      <c r="C5" s="48">
        <v>3040.0</v>
      </c>
      <c r="D5" s="48">
        <v>136.0</v>
      </c>
      <c r="E5" s="48">
        <v>416.0</v>
      </c>
      <c r="F5" s="48">
        <v>100.0</v>
      </c>
      <c r="G5" s="48">
        <v>62.0</v>
      </c>
      <c r="H5" s="48">
        <v>58.0</v>
      </c>
      <c r="I5" s="48">
        <v>7.0</v>
      </c>
      <c r="J5" s="48">
        <v>2410.0</v>
      </c>
      <c r="K5" s="48">
        <v>1210.0</v>
      </c>
      <c r="L5" s="48">
        <v>20.0</v>
      </c>
      <c r="M5" s="48">
        <v>4510.0</v>
      </c>
      <c r="N5" s="48">
        <v>1080.0</v>
      </c>
      <c r="O5" s="48">
        <v>164.0</v>
      </c>
      <c r="P5" s="48">
        <v>25.0</v>
      </c>
      <c r="Q5" s="48">
        <v>4.1</v>
      </c>
      <c r="R5" s="48">
        <v>2.4</v>
      </c>
      <c r="S5" s="60">
        <v>0.432</v>
      </c>
      <c r="T5" s="62">
        <f t="shared" si="1"/>
        <v>1313.28</v>
      </c>
      <c r="U5" s="62">
        <f t="shared" si="2"/>
        <v>1726.72</v>
      </c>
      <c r="V5" s="62">
        <f>C5*'Parameters &amp; Sources'!$B$5</f>
        <v>45600</v>
      </c>
      <c r="W5" s="45">
        <f>COUNTIFS('14-Sol Menu'!$A$4:$A$73,A5,'14-Sol Menu'!$C$4:$C$73,"Supplement 1")+COUNTIFS('14-Sol Menu'!$A$4:$A$73,A5,'14-Sol Menu'!$C$4:$C$73,"Supplement 2")</f>
        <v>2</v>
      </c>
      <c r="X5" s="45">
        <f>SUMIFS('14-Sol Menu'!$G$4:$G$73,'14-Sol Menu'!$A$4:$A$73,A5)</f>
        <v>3040</v>
      </c>
      <c r="Y5" s="48">
        <f t="shared" si="3"/>
        <v>0</v>
      </c>
      <c r="Z5" s="45" t="str">
        <f>IF(AND(S5&lt;'Parameters &amp; Sources'!$B$9,W5&lt;='Parameters &amp; Sources'!$B$8,P5&gt;='Parameters &amp; Sources'!$B$10,ABS(Y5)&lt;0.1),"PASS","REVIEW")</f>
        <v>PASS</v>
      </c>
    </row>
    <row r="6">
      <c r="A6" s="45">
        <v>3.0</v>
      </c>
      <c r="B6" s="45" t="s">
        <v>168</v>
      </c>
      <c r="C6" s="48">
        <v>3035.0</v>
      </c>
      <c r="D6" s="48">
        <v>134.0</v>
      </c>
      <c r="E6" s="48">
        <v>401.0</v>
      </c>
      <c r="F6" s="48">
        <v>104.0</v>
      </c>
      <c r="G6" s="48">
        <v>58.0</v>
      </c>
      <c r="H6" s="48">
        <v>55.0</v>
      </c>
      <c r="I6" s="48">
        <v>6.0</v>
      </c>
      <c r="J6" s="48">
        <v>2630.0</v>
      </c>
      <c r="K6" s="48">
        <v>1280.0</v>
      </c>
      <c r="L6" s="48">
        <v>22.0</v>
      </c>
      <c r="M6" s="48">
        <v>4760.0</v>
      </c>
      <c r="N6" s="48">
        <v>1210.0</v>
      </c>
      <c r="O6" s="48">
        <v>196.0</v>
      </c>
      <c r="P6" s="48">
        <v>25.0</v>
      </c>
      <c r="Q6" s="48">
        <v>3.7</v>
      </c>
      <c r="R6" s="48">
        <v>2.8</v>
      </c>
      <c r="S6" s="60">
        <v>0.42</v>
      </c>
      <c r="T6" s="62">
        <f t="shared" si="1"/>
        <v>1274.7</v>
      </c>
      <c r="U6" s="62">
        <f t="shared" si="2"/>
        <v>1760.3</v>
      </c>
      <c r="V6" s="62">
        <f>C6*'Parameters &amp; Sources'!$B$5</f>
        <v>45525</v>
      </c>
      <c r="W6" s="45">
        <f>COUNTIFS('14-Sol Menu'!$A$4:$A$73,A6,'14-Sol Menu'!$C$4:$C$73,"Supplement 1")+COUNTIFS('14-Sol Menu'!$A$4:$A$73,A6,'14-Sol Menu'!$C$4:$C$73,"Supplement 2")</f>
        <v>2</v>
      </c>
      <c r="X6" s="45">
        <f>SUMIFS('14-Sol Menu'!$G$4:$G$73,'14-Sol Menu'!$A$4:$A$73,A6)</f>
        <v>3035</v>
      </c>
      <c r="Y6" s="48">
        <f t="shared" si="3"/>
        <v>0</v>
      </c>
      <c r="Z6" s="45" t="str">
        <f>IF(AND(S6&lt;'Parameters &amp; Sources'!$B$9,W6&lt;='Parameters &amp; Sources'!$B$8,P6&gt;='Parameters &amp; Sources'!$B$10,ABS(Y6)&lt;0.1),"PASS","REVIEW")</f>
        <v>PASS</v>
      </c>
    </row>
    <row r="7">
      <c r="A7" s="45">
        <v>4.0</v>
      </c>
      <c r="B7" s="45" t="s">
        <v>201</v>
      </c>
      <c r="C7" s="48">
        <v>3025.0</v>
      </c>
      <c r="D7" s="48">
        <v>137.0</v>
      </c>
      <c r="E7" s="48">
        <v>413.0</v>
      </c>
      <c r="F7" s="48">
        <v>99.0</v>
      </c>
      <c r="G7" s="48">
        <v>69.0</v>
      </c>
      <c r="H7" s="48">
        <v>60.0</v>
      </c>
      <c r="I7" s="48">
        <v>7.0</v>
      </c>
      <c r="J7" s="48">
        <v>2260.0</v>
      </c>
      <c r="K7" s="48">
        <v>1230.0</v>
      </c>
      <c r="L7" s="48">
        <v>21.0</v>
      </c>
      <c r="M7" s="48">
        <v>4890.0</v>
      </c>
      <c r="N7" s="48">
        <v>1280.0</v>
      </c>
      <c r="O7" s="48">
        <v>205.0</v>
      </c>
      <c r="P7" s="48">
        <v>25.0</v>
      </c>
      <c r="Q7" s="48">
        <v>3.4</v>
      </c>
      <c r="R7" s="48">
        <v>2.7</v>
      </c>
      <c r="S7" s="60">
        <v>0.347</v>
      </c>
      <c r="T7" s="62">
        <f t="shared" si="1"/>
        <v>1049.675</v>
      </c>
      <c r="U7" s="62">
        <f t="shared" si="2"/>
        <v>1975.325</v>
      </c>
      <c r="V7" s="62">
        <f>C7*'Parameters &amp; Sources'!$B$5</f>
        <v>45375</v>
      </c>
      <c r="W7" s="45">
        <f>COUNTIFS('14-Sol Menu'!$A$4:$A$73,A7,'14-Sol Menu'!$C$4:$C$73,"Supplement 1")+COUNTIFS('14-Sol Menu'!$A$4:$A$73,A7,'14-Sol Menu'!$C$4:$C$73,"Supplement 2")</f>
        <v>2</v>
      </c>
      <c r="X7" s="45">
        <f>SUMIFS('14-Sol Menu'!$G$4:$G$73,'14-Sol Menu'!$A$4:$A$73,A7)</f>
        <v>3025</v>
      </c>
      <c r="Y7" s="48">
        <f t="shared" si="3"/>
        <v>0</v>
      </c>
      <c r="Z7" s="45" t="str">
        <f>IF(AND(S7&lt;'Parameters &amp; Sources'!$B$9,W7&lt;='Parameters &amp; Sources'!$B$8,P7&gt;='Parameters &amp; Sources'!$B$10,ABS(Y7)&lt;0.1),"PASS","REVIEW")</f>
        <v>PASS</v>
      </c>
    </row>
    <row r="8">
      <c r="A8" s="45">
        <v>5.0</v>
      </c>
      <c r="B8" s="45" t="s">
        <v>239</v>
      </c>
      <c r="C8" s="48">
        <v>3045.0</v>
      </c>
      <c r="D8" s="48">
        <v>137.0</v>
      </c>
      <c r="E8" s="48">
        <v>414.0</v>
      </c>
      <c r="F8" s="48">
        <v>100.0</v>
      </c>
      <c r="G8" s="48">
        <v>63.0</v>
      </c>
      <c r="H8" s="48">
        <v>64.0</v>
      </c>
      <c r="I8" s="48">
        <v>8.0</v>
      </c>
      <c r="J8" s="48">
        <v>2440.0</v>
      </c>
      <c r="K8" s="48">
        <v>1290.0</v>
      </c>
      <c r="L8" s="48">
        <v>23.0</v>
      </c>
      <c r="M8" s="48">
        <v>4820.0</v>
      </c>
      <c r="N8" s="48">
        <v>1190.0</v>
      </c>
      <c r="O8" s="48">
        <v>174.0</v>
      </c>
      <c r="P8" s="48">
        <v>25.0</v>
      </c>
      <c r="Q8" s="48">
        <v>3.5</v>
      </c>
      <c r="R8" s="48">
        <v>2.5</v>
      </c>
      <c r="S8" s="60">
        <v>0.29</v>
      </c>
      <c r="T8" s="62">
        <f t="shared" si="1"/>
        <v>883.05</v>
      </c>
      <c r="U8" s="62">
        <f t="shared" si="2"/>
        <v>2161.95</v>
      </c>
      <c r="V8" s="62">
        <f>C8*'Parameters &amp; Sources'!$B$5</f>
        <v>45675</v>
      </c>
      <c r="W8" s="45">
        <f>COUNTIFS('14-Sol Menu'!$A$4:$A$73,A8,'14-Sol Menu'!$C$4:$C$73,"Supplement 1")+COUNTIFS('14-Sol Menu'!$A$4:$A$73,A8,'14-Sol Menu'!$C$4:$C$73,"Supplement 2")</f>
        <v>2</v>
      </c>
      <c r="X8" s="45">
        <f>SUMIFS('14-Sol Menu'!$G$4:$G$73,'14-Sol Menu'!$A$4:$A$73,A8)</f>
        <v>3045</v>
      </c>
      <c r="Y8" s="48">
        <f t="shared" si="3"/>
        <v>0</v>
      </c>
      <c r="Z8" s="45" t="str">
        <f>IF(AND(S8&lt;'Parameters &amp; Sources'!$B$9,W8&lt;='Parameters &amp; Sources'!$B$8,P8&gt;='Parameters &amp; Sources'!$B$10,ABS(Y8)&lt;0.1),"PASS","REVIEW")</f>
        <v>PASS</v>
      </c>
    </row>
    <row r="9">
      <c r="A9" s="45">
        <v>6.0</v>
      </c>
      <c r="B9" s="45" t="s">
        <v>286</v>
      </c>
      <c r="C9" s="48">
        <v>3035.0</v>
      </c>
      <c r="D9" s="48">
        <v>139.0</v>
      </c>
      <c r="E9" s="48">
        <v>413.0</v>
      </c>
      <c r="F9" s="48">
        <v>99.0</v>
      </c>
      <c r="G9" s="48">
        <v>58.0</v>
      </c>
      <c r="H9" s="48">
        <v>59.0</v>
      </c>
      <c r="I9" s="48">
        <v>7.0</v>
      </c>
      <c r="J9" s="48">
        <v>2350.0</v>
      </c>
      <c r="K9" s="48">
        <v>1240.0</v>
      </c>
      <c r="L9" s="48">
        <v>20.0</v>
      </c>
      <c r="M9" s="48">
        <v>4620.0</v>
      </c>
      <c r="N9" s="48">
        <v>1130.0</v>
      </c>
      <c r="O9" s="48">
        <v>168.0</v>
      </c>
      <c r="P9" s="48">
        <v>25.0</v>
      </c>
      <c r="Q9" s="48">
        <v>4.0</v>
      </c>
      <c r="R9" s="48">
        <v>2.3</v>
      </c>
      <c r="S9" s="60">
        <v>0.469</v>
      </c>
      <c r="T9" s="62">
        <f t="shared" si="1"/>
        <v>1423.415</v>
      </c>
      <c r="U9" s="62">
        <f t="shared" si="2"/>
        <v>1611.585</v>
      </c>
      <c r="V9" s="62">
        <f>C9*'Parameters &amp; Sources'!$B$5</f>
        <v>45525</v>
      </c>
      <c r="W9" s="45">
        <f>COUNTIFS('14-Sol Menu'!$A$4:$A$73,A9,'14-Sol Menu'!$C$4:$C$73,"Supplement 1")+COUNTIFS('14-Sol Menu'!$A$4:$A$73,A9,'14-Sol Menu'!$C$4:$C$73,"Supplement 2")</f>
        <v>2</v>
      </c>
      <c r="X9" s="45">
        <f>SUMIFS('14-Sol Menu'!$G$4:$G$73,'14-Sol Menu'!$A$4:$A$73,A9)</f>
        <v>3035</v>
      </c>
      <c r="Y9" s="48">
        <f t="shared" si="3"/>
        <v>0</v>
      </c>
      <c r="Z9" s="45" t="str">
        <f>IF(AND(S9&lt;'Parameters &amp; Sources'!$B$9,W9&lt;='Parameters &amp; Sources'!$B$8,P9&gt;='Parameters &amp; Sources'!$B$10,ABS(Y9)&lt;0.1),"PASS","REVIEW")</f>
        <v>PASS</v>
      </c>
    </row>
    <row r="10">
      <c r="A10" s="45">
        <v>7.0</v>
      </c>
      <c r="B10" s="45" t="s">
        <v>315</v>
      </c>
      <c r="C10" s="48">
        <v>3030.0</v>
      </c>
      <c r="D10" s="48">
        <v>133.0</v>
      </c>
      <c r="E10" s="48">
        <v>406.0</v>
      </c>
      <c r="F10" s="48">
        <v>102.0</v>
      </c>
      <c r="G10" s="48">
        <v>65.0</v>
      </c>
      <c r="H10" s="48">
        <v>63.0</v>
      </c>
      <c r="I10" s="48">
        <v>8.0</v>
      </c>
      <c r="J10" s="48">
        <v>2280.0</v>
      </c>
      <c r="K10" s="48">
        <v>1340.0</v>
      </c>
      <c r="L10" s="48">
        <v>22.0</v>
      </c>
      <c r="M10" s="48">
        <v>4930.0</v>
      </c>
      <c r="N10" s="48">
        <v>1290.0</v>
      </c>
      <c r="O10" s="48">
        <v>214.0</v>
      </c>
      <c r="P10" s="48">
        <v>25.0</v>
      </c>
      <c r="Q10" s="48">
        <v>3.6</v>
      </c>
      <c r="R10" s="48">
        <v>2.9</v>
      </c>
      <c r="S10" s="60">
        <v>0.318</v>
      </c>
      <c r="T10" s="62">
        <f t="shared" si="1"/>
        <v>963.54</v>
      </c>
      <c r="U10" s="62">
        <f t="shared" si="2"/>
        <v>2066.46</v>
      </c>
      <c r="V10" s="62">
        <f>C10*'Parameters &amp; Sources'!$B$5</f>
        <v>45450</v>
      </c>
      <c r="W10" s="45">
        <f>COUNTIFS('14-Sol Menu'!$A$4:$A$73,A10,'14-Sol Menu'!$C$4:$C$73,"Supplement 1")+COUNTIFS('14-Sol Menu'!$A$4:$A$73,A10,'14-Sol Menu'!$C$4:$C$73,"Supplement 2")</f>
        <v>2</v>
      </c>
      <c r="X10" s="45">
        <f>SUMIFS('14-Sol Menu'!$G$4:$G$73,'14-Sol Menu'!$A$4:$A$73,A10)</f>
        <v>3030</v>
      </c>
      <c r="Y10" s="48">
        <f t="shared" si="3"/>
        <v>0</v>
      </c>
      <c r="Z10" s="45" t="str">
        <f>IF(AND(S10&lt;'Parameters &amp; Sources'!$B$9,W10&lt;='Parameters &amp; Sources'!$B$8,P10&gt;='Parameters &amp; Sources'!$B$10,ABS(Y10)&lt;0.1),"PASS","REVIEW")</f>
        <v>PASS</v>
      </c>
    </row>
    <row r="11">
      <c r="A11" s="45">
        <v>8.0</v>
      </c>
      <c r="B11" s="45" t="s">
        <v>351</v>
      </c>
      <c r="C11" s="48">
        <v>3040.0</v>
      </c>
      <c r="D11" s="48">
        <v>147.0</v>
      </c>
      <c r="E11" s="48">
        <v>401.0</v>
      </c>
      <c r="F11" s="48">
        <v>103.0</v>
      </c>
      <c r="G11" s="48">
        <v>58.0</v>
      </c>
      <c r="H11" s="48">
        <v>57.0</v>
      </c>
      <c r="I11" s="48">
        <v>7.0</v>
      </c>
      <c r="J11" s="48">
        <v>2460.0</v>
      </c>
      <c r="K11" s="48">
        <v>1270.0</v>
      </c>
      <c r="L11" s="48">
        <v>20.0</v>
      </c>
      <c r="M11" s="48">
        <v>4740.0</v>
      </c>
      <c r="N11" s="48">
        <v>1170.0</v>
      </c>
      <c r="O11" s="48">
        <v>188.0</v>
      </c>
      <c r="P11" s="48">
        <v>25.0</v>
      </c>
      <c r="Q11" s="48">
        <v>4.6</v>
      </c>
      <c r="R11" s="48">
        <v>3.1</v>
      </c>
      <c r="S11" s="60">
        <v>0.382</v>
      </c>
      <c r="T11" s="62">
        <f t="shared" si="1"/>
        <v>1161.28</v>
      </c>
      <c r="U11" s="62">
        <f t="shared" si="2"/>
        <v>1878.72</v>
      </c>
      <c r="V11" s="62">
        <f>C11*'Parameters &amp; Sources'!$B$5</f>
        <v>45600</v>
      </c>
      <c r="W11" s="45">
        <f>COUNTIFS('14-Sol Menu'!$A$4:$A$73,A11,'14-Sol Menu'!$C$4:$C$73,"Supplement 1")+COUNTIFS('14-Sol Menu'!$A$4:$A$73,A11,'14-Sol Menu'!$C$4:$C$73,"Supplement 2")</f>
        <v>2</v>
      </c>
      <c r="X11" s="45">
        <f>SUMIFS('14-Sol Menu'!$G$4:$G$73,'14-Sol Menu'!$A$4:$A$73,A11)</f>
        <v>3040</v>
      </c>
      <c r="Y11" s="48">
        <f t="shared" si="3"/>
        <v>0</v>
      </c>
      <c r="Z11" s="45" t="str">
        <f>IF(AND(S11&lt;'Parameters &amp; Sources'!$B$9,W11&lt;='Parameters &amp; Sources'!$B$8,P11&gt;='Parameters &amp; Sources'!$B$10,ABS(Y11)&lt;0.1),"PASS","REVIEW")</f>
        <v>PASS</v>
      </c>
    </row>
    <row r="12">
      <c r="A12" s="45">
        <v>9.0</v>
      </c>
      <c r="B12" s="45" t="s">
        <v>380</v>
      </c>
      <c r="C12" s="48">
        <v>3035.0</v>
      </c>
      <c r="D12" s="48">
        <v>136.0</v>
      </c>
      <c r="E12" s="48">
        <v>420.0</v>
      </c>
      <c r="F12" s="48">
        <v>97.0</v>
      </c>
      <c r="G12" s="48">
        <v>72.0</v>
      </c>
      <c r="H12" s="48">
        <v>61.0</v>
      </c>
      <c r="I12" s="48">
        <v>7.0</v>
      </c>
      <c r="J12" s="48">
        <v>2330.0</v>
      </c>
      <c r="K12" s="48">
        <v>1300.0</v>
      </c>
      <c r="L12" s="48">
        <v>24.0</v>
      </c>
      <c r="M12" s="48">
        <v>5010.0</v>
      </c>
      <c r="N12" s="48">
        <v>1250.0</v>
      </c>
      <c r="O12" s="48">
        <v>202.0</v>
      </c>
      <c r="P12" s="48">
        <v>25.0</v>
      </c>
      <c r="Q12" s="48">
        <v>3.2</v>
      </c>
      <c r="R12" s="48">
        <v>2.7</v>
      </c>
      <c r="S12" s="60">
        <v>0.3</v>
      </c>
      <c r="T12" s="62">
        <f t="shared" si="1"/>
        <v>910.5</v>
      </c>
      <c r="U12" s="62">
        <f t="shared" si="2"/>
        <v>2124.5</v>
      </c>
      <c r="V12" s="62">
        <f>C12*'Parameters &amp; Sources'!$B$5</f>
        <v>45525</v>
      </c>
      <c r="W12" s="45">
        <f>COUNTIFS('14-Sol Menu'!$A$4:$A$73,A12,'14-Sol Menu'!$C$4:$C$73,"Supplement 1")+COUNTIFS('14-Sol Menu'!$A$4:$A$73,A12,'14-Sol Menu'!$C$4:$C$73,"Supplement 2")</f>
        <v>2</v>
      </c>
      <c r="X12" s="45">
        <f>SUMIFS('14-Sol Menu'!$G$4:$G$73,'14-Sol Menu'!$A$4:$A$73,A12)</f>
        <v>3035</v>
      </c>
      <c r="Y12" s="48">
        <f t="shared" si="3"/>
        <v>0</v>
      </c>
      <c r="Z12" s="45" t="str">
        <f>IF(AND(S12&lt;'Parameters &amp; Sources'!$B$9,W12&lt;='Parameters &amp; Sources'!$B$8,P12&gt;='Parameters &amp; Sources'!$B$10,ABS(Y12)&lt;0.1),"PASS","REVIEW")</f>
        <v>PASS</v>
      </c>
    </row>
    <row r="13">
      <c r="A13" s="45">
        <v>10.0</v>
      </c>
      <c r="B13" s="45" t="s">
        <v>405</v>
      </c>
      <c r="C13" s="48">
        <v>3025.0</v>
      </c>
      <c r="D13" s="48">
        <v>135.0</v>
      </c>
      <c r="E13" s="48">
        <v>416.0</v>
      </c>
      <c r="F13" s="48">
        <v>98.0</v>
      </c>
      <c r="G13" s="48">
        <v>65.0</v>
      </c>
      <c r="H13" s="48">
        <v>56.0</v>
      </c>
      <c r="I13" s="48">
        <v>6.0</v>
      </c>
      <c r="J13" s="48">
        <v>2210.0</v>
      </c>
      <c r="K13" s="48">
        <v>1220.0</v>
      </c>
      <c r="L13" s="48">
        <v>22.0</v>
      </c>
      <c r="M13" s="48">
        <v>5120.0</v>
      </c>
      <c r="N13" s="48">
        <v>1320.0</v>
      </c>
      <c r="O13" s="48">
        <v>216.0</v>
      </c>
      <c r="P13" s="48">
        <v>25.0</v>
      </c>
      <c r="Q13" s="48">
        <v>3.5</v>
      </c>
      <c r="R13" s="48">
        <v>2.8</v>
      </c>
      <c r="S13" s="60">
        <v>0.27</v>
      </c>
      <c r="T13" s="62">
        <f t="shared" si="1"/>
        <v>816.75</v>
      </c>
      <c r="U13" s="62">
        <f t="shared" si="2"/>
        <v>2208.25</v>
      </c>
      <c r="V13" s="62">
        <f>C13*'Parameters &amp; Sources'!$B$5</f>
        <v>45375</v>
      </c>
      <c r="W13" s="45">
        <f>COUNTIFS('14-Sol Menu'!$A$4:$A$73,A13,'14-Sol Menu'!$C$4:$C$73,"Supplement 1")+COUNTIFS('14-Sol Menu'!$A$4:$A$73,A13,'14-Sol Menu'!$C$4:$C$73,"Supplement 2")</f>
        <v>2</v>
      </c>
      <c r="X13" s="45">
        <f>SUMIFS('14-Sol Menu'!$G$4:$G$73,'14-Sol Menu'!$A$4:$A$73,A13)</f>
        <v>3025</v>
      </c>
      <c r="Y13" s="48">
        <f t="shared" si="3"/>
        <v>0</v>
      </c>
      <c r="Z13" s="45" t="str">
        <f>IF(AND(S13&lt;'Parameters &amp; Sources'!$B$9,W13&lt;='Parameters &amp; Sources'!$B$8,P13&gt;='Parameters &amp; Sources'!$B$10,ABS(Y13)&lt;0.1),"PASS","REVIEW")</f>
        <v>PASS</v>
      </c>
    </row>
    <row r="14">
      <c r="A14" s="45">
        <v>11.0</v>
      </c>
      <c r="B14" s="45" t="s">
        <v>412</v>
      </c>
      <c r="C14" s="48">
        <v>3045.0</v>
      </c>
      <c r="D14" s="48">
        <v>141.0</v>
      </c>
      <c r="E14" s="48">
        <v>411.0</v>
      </c>
      <c r="F14" s="48">
        <v>102.0</v>
      </c>
      <c r="G14" s="48">
        <v>64.0</v>
      </c>
      <c r="H14" s="48">
        <v>63.0</v>
      </c>
      <c r="I14" s="48">
        <v>7.0</v>
      </c>
      <c r="J14" s="48">
        <v>2430.0</v>
      </c>
      <c r="K14" s="48">
        <v>1310.0</v>
      </c>
      <c r="L14" s="48">
        <v>23.0</v>
      </c>
      <c r="M14" s="48">
        <v>4860.0</v>
      </c>
      <c r="N14" s="48">
        <v>1220.0</v>
      </c>
      <c r="O14" s="48">
        <v>184.0</v>
      </c>
      <c r="P14" s="48">
        <v>25.0</v>
      </c>
      <c r="Q14" s="48">
        <v>3.6</v>
      </c>
      <c r="R14" s="48">
        <v>2.6</v>
      </c>
      <c r="S14" s="60">
        <v>0.343</v>
      </c>
      <c r="T14" s="62">
        <f t="shared" si="1"/>
        <v>1044.435</v>
      </c>
      <c r="U14" s="62">
        <f t="shared" si="2"/>
        <v>2000.565</v>
      </c>
      <c r="V14" s="62">
        <f>C14*'Parameters &amp; Sources'!$B$5</f>
        <v>45675</v>
      </c>
      <c r="W14" s="45">
        <f>COUNTIFS('14-Sol Menu'!$A$4:$A$73,A14,'14-Sol Menu'!$C$4:$C$73,"Supplement 1")+COUNTIFS('14-Sol Menu'!$A$4:$A$73,A14,'14-Sol Menu'!$C$4:$C$73,"Supplement 2")</f>
        <v>2</v>
      </c>
      <c r="X14" s="45">
        <f>SUMIFS('14-Sol Menu'!$G$4:$G$73,'14-Sol Menu'!$A$4:$A$73,A14)</f>
        <v>3045</v>
      </c>
      <c r="Y14" s="48">
        <f t="shared" si="3"/>
        <v>0</v>
      </c>
      <c r="Z14" s="45" t="str">
        <f>IF(AND(S14&lt;'Parameters &amp; Sources'!$B$9,W14&lt;='Parameters &amp; Sources'!$B$8,P14&gt;='Parameters &amp; Sources'!$B$10,ABS(Y14)&lt;0.1),"PASS","REVIEW")</f>
        <v>PASS</v>
      </c>
    </row>
    <row r="15">
      <c r="A15" s="45">
        <v>12.0</v>
      </c>
      <c r="B15" s="45" t="s">
        <v>421</v>
      </c>
      <c r="C15" s="48">
        <v>3035.0</v>
      </c>
      <c r="D15" s="48">
        <v>146.0</v>
      </c>
      <c r="E15" s="48">
        <v>407.0</v>
      </c>
      <c r="F15" s="48">
        <v>100.0</v>
      </c>
      <c r="G15" s="48">
        <v>63.0</v>
      </c>
      <c r="H15" s="48">
        <v>59.0</v>
      </c>
      <c r="I15" s="48">
        <v>7.0</v>
      </c>
      <c r="J15" s="48">
        <v>2470.0</v>
      </c>
      <c r="K15" s="48">
        <v>1260.0</v>
      </c>
      <c r="L15" s="48">
        <v>21.0</v>
      </c>
      <c r="M15" s="48">
        <v>4710.0</v>
      </c>
      <c r="N15" s="48">
        <v>1160.0</v>
      </c>
      <c r="O15" s="48">
        <v>176.0</v>
      </c>
      <c r="P15" s="48">
        <v>25.0</v>
      </c>
      <c r="Q15" s="48">
        <v>4.3</v>
      </c>
      <c r="R15" s="48">
        <v>2.4</v>
      </c>
      <c r="S15" s="60">
        <v>0.46</v>
      </c>
      <c r="T15" s="62">
        <f t="shared" si="1"/>
        <v>1396.1</v>
      </c>
      <c r="U15" s="62">
        <f t="shared" si="2"/>
        <v>1638.9</v>
      </c>
      <c r="V15" s="62">
        <f>C15*'Parameters &amp; Sources'!$B$5</f>
        <v>45525</v>
      </c>
      <c r="W15" s="45">
        <f>COUNTIFS('14-Sol Menu'!$A$4:$A$73,A15,'14-Sol Menu'!$C$4:$C$73,"Supplement 1")+COUNTIFS('14-Sol Menu'!$A$4:$A$73,A15,'14-Sol Menu'!$C$4:$C$73,"Supplement 2")</f>
        <v>2</v>
      </c>
      <c r="X15" s="45">
        <f>SUMIFS('14-Sol Menu'!$G$4:$G$73,'14-Sol Menu'!$A$4:$A$73,A15)</f>
        <v>3035</v>
      </c>
      <c r="Y15" s="48">
        <f t="shared" si="3"/>
        <v>0</v>
      </c>
      <c r="Z15" s="45" t="str">
        <f>IF(AND(S15&lt;'Parameters &amp; Sources'!$B$9,W15&lt;='Parameters &amp; Sources'!$B$8,P15&gt;='Parameters &amp; Sources'!$B$10,ABS(Y15)&lt;0.1),"PASS","REVIEW")</f>
        <v>PASS</v>
      </c>
    </row>
    <row r="16">
      <c r="A16" s="45">
        <v>13.0</v>
      </c>
      <c r="B16" s="45" t="s">
        <v>427</v>
      </c>
      <c r="C16" s="48">
        <v>3030.0</v>
      </c>
      <c r="D16" s="48">
        <v>140.0</v>
      </c>
      <c r="E16" s="48">
        <v>405.0</v>
      </c>
      <c r="F16" s="48">
        <v>103.0</v>
      </c>
      <c r="G16" s="48">
        <v>64.0</v>
      </c>
      <c r="H16" s="48">
        <v>60.0</v>
      </c>
      <c r="I16" s="48">
        <v>7.0</v>
      </c>
      <c r="J16" s="48">
        <v>2390.0</v>
      </c>
      <c r="K16" s="48">
        <v>1290.0</v>
      </c>
      <c r="L16" s="48">
        <v>22.0</v>
      </c>
      <c r="M16" s="48">
        <v>4880.0</v>
      </c>
      <c r="N16" s="48">
        <v>1240.0</v>
      </c>
      <c r="O16" s="48">
        <v>193.0</v>
      </c>
      <c r="P16" s="48">
        <v>25.0</v>
      </c>
      <c r="Q16" s="48">
        <v>3.5</v>
      </c>
      <c r="R16" s="48">
        <v>2.8</v>
      </c>
      <c r="S16" s="60">
        <v>0.29</v>
      </c>
      <c r="T16" s="62">
        <f t="shared" si="1"/>
        <v>878.7</v>
      </c>
      <c r="U16" s="62">
        <f t="shared" si="2"/>
        <v>2151.3</v>
      </c>
      <c r="V16" s="62">
        <f>C16*'Parameters &amp; Sources'!$B$5</f>
        <v>45450</v>
      </c>
      <c r="W16" s="45">
        <f>COUNTIFS('14-Sol Menu'!$A$4:$A$73,A16,'14-Sol Menu'!$C$4:$C$73,"Supplement 1")+COUNTIFS('14-Sol Menu'!$A$4:$A$73,A16,'14-Sol Menu'!$C$4:$C$73,"Supplement 2")</f>
        <v>2</v>
      </c>
      <c r="X16" s="45">
        <f>SUMIFS('14-Sol Menu'!$G$4:$G$73,'14-Sol Menu'!$A$4:$A$73,A16)</f>
        <v>3030</v>
      </c>
      <c r="Y16" s="48">
        <f t="shared" si="3"/>
        <v>0</v>
      </c>
      <c r="Z16" s="45" t="str">
        <f>IF(AND(S16&lt;'Parameters &amp; Sources'!$B$9,W16&lt;='Parameters &amp; Sources'!$B$8,P16&gt;='Parameters &amp; Sources'!$B$10,ABS(Y16)&lt;0.1),"PASS","REVIEW")</f>
        <v>PASS</v>
      </c>
    </row>
    <row r="17">
      <c r="A17" s="79">
        <v>14.0</v>
      </c>
      <c r="B17" s="79" t="s">
        <v>437</v>
      </c>
      <c r="C17" s="80">
        <v>3040.0</v>
      </c>
      <c r="D17" s="80">
        <v>143.0</v>
      </c>
      <c r="E17" s="80">
        <v>399.0</v>
      </c>
      <c r="F17" s="80">
        <v>106.0</v>
      </c>
      <c r="G17" s="80">
        <v>60.0</v>
      </c>
      <c r="H17" s="80">
        <v>65.0</v>
      </c>
      <c r="I17" s="80">
        <v>8.0</v>
      </c>
      <c r="J17" s="80">
        <v>2450.0</v>
      </c>
      <c r="K17" s="80">
        <v>1330.0</v>
      </c>
      <c r="L17" s="80">
        <v>22.0</v>
      </c>
      <c r="M17" s="80">
        <v>4790.0</v>
      </c>
      <c r="N17" s="80">
        <v>1270.0</v>
      </c>
      <c r="O17" s="80">
        <v>207.0</v>
      </c>
      <c r="P17" s="80">
        <v>25.0</v>
      </c>
      <c r="Q17" s="80">
        <v>4.0</v>
      </c>
      <c r="R17" s="80">
        <v>2.7</v>
      </c>
      <c r="S17" s="81">
        <v>0.387</v>
      </c>
      <c r="T17" s="82">
        <f t="shared" si="1"/>
        <v>1176.48</v>
      </c>
      <c r="U17" s="82">
        <f t="shared" si="2"/>
        <v>1863.52</v>
      </c>
      <c r="V17" s="82">
        <f>C17*'Parameters &amp; Sources'!$B$5</f>
        <v>45600</v>
      </c>
      <c r="W17" s="79">
        <f>COUNTIFS('14-Sol Menu'!$A$4:$A$73,A17,'14-Sol Menu'!$C$4:$C$73,"Supplement 1")+COUNTIFS('14-Sol Menu'!$A$4:$A$73,A17,'14-Sol Menu'!$C$4:$C$73,"Supplement 2")</f>
        <v>2</v>
      </c>
      <c r="X17" s="79">
        <f>SUMIFS('14-Sol Menu'!$G$4:$G$73,'14-Sol Menu'!$A$4:$A$73,A17)</f>
        <v>3040</v>
      </c>
      <c r="Y17" s="80">
        <f t="shared" si="3"/>
        <v>0</v>
      </c>
      <c r="Z17" s="79" t="str">
        <f>IF(AND(S17&lt;'Parameters &amp; Sources'!$B$9,W17&lt;='Parameters &amp; Sources'!$B$8,P17&gt;='Parameters &amp; Sources'!$B$10,ABS(Y17)&lt;0.1),"PASS","REVIEW")</f>
        <v>PASS</v>
      </c>
    </row>
    <row r="18">
      <c r="A18" s="85" t="s">
        <v>465</v>
      </c>
      <c r="B18" s="85"/>
      <c r="C18" s="86">
        <f t="shared" ref="C18:U18" si="4">AVERAGE(C4:C17)</f>
        <v>3035</v>
      </c>
      <c r="D18" s="86">
        <f t="shared" si="4"/>
        <v>138.5</v>
      </c>
      <c r="E18" s="86">
        <f t="shared" si="4"/>
        <v>409.2857143</v>
      </c>
      <c r="F18" s="86">
        <f t="shared" si="4"/>
        <v>101</v>
      </c>
      <c r="G18" s="86">
        <f t="shared" si="4"/>
        <v>63</v>
      </c>
      <c r="H18" s="86">
        <f t="shared" si="4"/>
        <v>60.14285714</v>
      </c>
      <c r="I18" s="86">
        <f t="shared" si="4"/>
        <v>7.142857143</v>
      </c>
      <c r="J18" s="86">
        <f t="shared" si="4"/>
        <v>2387.857143</v>
      </c>
      <c r="K18" s="86">
        <f t="shared" si="4"/>
        <v>1273.571429</v>
      </c>
      <c r="L18" s="86">
        <f t="shared" si="4"/>
        <v>21.64285714</v>
      </c>
      <c r="M18" s="86">
        <f t="shared" si="4"/>
        <v>4808.571429</v>
      </c>
      <c r="N18" s="86">
        <f t="shared" si="4"/>
        <v>1209.285714</v>
      </c>
      <c r="O18" s="86">
        <f t="shared" si="4"/>
        <v>190.6428571</v>
      </c>
      <c r="P18" s="86">
        <f t="shared" si="4"/>
        <v>25</v>
      </c>
      <c r="Q18" s="86">
        <f t="shared" si="4"/>
        <v>3.771428571</v>
      </c>
      <c r="R18" s="86">
        <f t="shared" si="4"/>
        <v>2.664285714</v>
      </c>
      <c r="S18" s="87">
        <f t="shared" si="4"/>
        <v>0.3660714286</v>
      </c>
      <c r="T18" s="88">
        <f t="shared" si="4"/>
        <v>1111.101071</v>
      </c>
      <c r="U18" s="88">
        <f t="shared" si="4"/>
        <v>1923.898929</v>
      </c>
      <c r="V18" s="88">
        <f>SUM(V4:V17)</f>
        <v>637350</v>
      </c>
      <c r="W18" s="85">
        <f>MAX(W4:W17)</f>
        <v>2</v>
      </c>
      <c r="X18" s="85">
        <f>AVERAGE(X4:X17)</f>
        <v>3035</v>
      </c>
      <c r="Y18" s="86">
        <f>MAX(Y4:Y17)</f>
        <v>0</v>
      </c>
      <c r="Z18" s="85" t="str">
        <f>IF(COUNTIF(Z4:Z17,"REVIEW")=0,"ALL SOLS PASS","REVIEW FLAG")</f>
        <v>ALL SOLS PASS</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Z1"/>
    <mergeCell ref="A2:Z2"/>
  </mergeCells>
  <conditionalFormatting sqref="Z4:Z17">
    <cfRule type="containsText" dxfId="8" priority="1" operator="containsText" text="PASS">
      <formula>NOT(ISERROR(SEARCH(("PASS"),(Z4))))</formula>
    </cfRule>
  </conditionalFormatting>
  <conditionalFormatting sqref="Z4:Z17">
    <cfRule type="containsText" dxfId="10" priority="2" operator="containsText" text="REVIEW">
      <formula>NOT(ISERROR(SEARCH(("REVIEW"),(Z4))))</formula>
    </cfRule>
  </conditionalFormatting>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8.0"/>
    <col customWidth="1" min="2" max="2" width="28.0"/>
    <col customWidth="1" min="3" max="3" width="38.0"/>
    <col customWidth="1" min="4" max="5" width="15.0"/>
    <col customWidth="1" min="6" max="6" width="44.0"/>
    <col customWidth="1" min="7" max="7" width="42.0"/>
    <col customWidth="1" min="8" max="8" width="46.0"/>
    <col customWidth="1" min="9" max="9" width="48.0"/>
    <col customWidth="1" min="10" max="10" width="38.0"/>
    <col customWidth="1" min="11" max="26" width="8.63"/>
  </cols>
  <sheetData>
    <row r="1" ht="30.0" customHeight="1">
      <c r="A1" s="1" t="s">
        <v>172</v>
      </c>
    </row>
    <row r="2" ht="33.75" customHeight="1">
      <c r="A2" s="11" t="s">
        <v>174</v>
      </c>
    </row>
    <row r="3" ht="30.0" customHeight="1">
      <c r="A3" s="15" t="s">
        <v>175</v>
      </c>
      <c r="B3" s="18" t="s">
        <v>176</v>
      </c>
      <c r="C3" s="18" t="s">
        <v>177</v>
      </c>
      <c r="D3" s="18" t="s">
        <v>178</v>
      </c>
      <c r="E3" s="18" t="s">
        <v>179</v>
      </c>
      <c r="F3" s="18" t="s">
        <v>180</v>
      </c>
      <c r="G3" s="18" t="s">
        <v>181</v>
      </c>
      <c r="H3" s="18" t="s">
        <v>184</v>
      </c>
      <c r="I3" s="18" t="s">
        <v>187</v>
      </c>
      <c r="J3" s="32" t="s">
        <v>189</v>
      </c>
    </row>
    <row r="4" ht="108.0" customHeight="1">
      <c r="A4" s="41" t="s">
        <v>191</v>
      </c>
      <c r="B4" s="41" t="s">
        <v>193</v>
      </c>
      <c r="C4" s="41" t="s">
        <v>194</v>
      </c>
      <c r="D4" s="75">
        <v>460.0</v>
      </c>
      <c r="E4" s="75">
        <f>IF(D4="","",D4*'Parameters &amp; Sources'!$B$5/1000)</f>
        <v>6.9</v>
      </c>
      <c r="F4" s="41" t="s">
        <v>198</v>
      </c>
      <c r="G4" s="41" t="s">
        <v>200</v>
      </c>
      <c r="H4" s="41" t="s">
        <v>202</v>
      </c>
      <c r="I4" s="41" t="s">
        <v>203</v>
      </c>
      <c r="J4" s="41" t="s">
        <v>204</v>
      </c>
    </row>
    <row r="5" ht="108.0" customHeight="1">
      <c r="A5" s="53" t="s">
        <v>191</v>
      </c>
      <c r="B5" s="53" t="s">
        <v>205</v>
      </c>
      <c r="C5" s="53" t="s">
        <v>206</v>
      </c>
      <c r="D5" s="76">
        <v>256.0</v>
      </c>
      <c r="E5" s="76">
        <f>IF(D5="","",D5*'Parameters &amp; Sources'!$B$5/1000)</f>
        <v>3.84</v>
      </c>
      <c r="F5" s="53" t="s">
        <v>210</v>
      </c>
      <c r="G5" s="53" t="s">
        <v>212</v>
      </c>
      <c r="H5" s="53" t="s">
        <v>214</v>
      </c>
      <c r="I5" s="53" t="s">
        <v>216</v>
      </c>
      <c r="J5" s="53" t="s">
        <v>218</v>
      </c>
    </row>
    <row r="6" ht="108.0" customHeight="1">
      <c r="A6" s="53" t="s">
        <v>191</v>
      </c>
      <c r="B6" s="53" t="s">
        <v>219</v>
      </c>
      <c r="C6" s="53" t="s">
        <v>220</v>
      </c>
      <c r="D6" s="76">
        <v>267.0</v>
      </c>
      <c r="E6" s="76">
        <f>IF(D6="","",D6*'Parameters &amp; Sources'!$B$5/1000)</f>
        <v>4.005</v>
      </c>
      <c r="F6" s="53" t="s">
        <v>222</v>
      </c>
      <c r="G6" s="53" t="s">
        <v>223</v>
      </c>
      <c r="H6" s="53" t="s">
        <v>224</v>
      </c>
      <c r="I6" s="53" t="s">
        <v>225</v>
      </c>
      <c r="J6" s="53" t="s">
        <v>226</v>
      </c>
    </row>
    <row r="7" ht="108.0" customHeight="1">
      <c r="A7" s="53" t="s">
        <v>191</v>
      </c>
      <c r="B7" s="53" t="s">
        <v>227</v>
      </c>
      <c r="C7" s="53" t="s">
        <v>228</v>
      </c>
      <c r="D7" s="76">
        <v>107.0</v>
      </c>
      <c r="E7" s="76">
        <f>IF(D7="","",D7*'Parameters &amp; Sources'!$B$5/1000)</f>
        <v>1.605</v>
      </c>
      <c r="F7" s="53" t="s">
        <v>232</v>
      </c>
      <c r="G7" s="53" t="s">
        <v>233</v>
      </c>
      <c r="H7" s="53" t="s">
        <v>234</v>
      </c>
      <c r="I7" s="53" t="s">
        <v>235</v>
      </c>
      <c r="J7" s="53" t="s">
        <v>236</v>
      </c>
    </row>
    <row r="8" ht="108.0" customHeight="1">
      <c r="A8" s="53" t="s">
        <v>191</v>
      </c>
      <c r="B8" s="53" t="s">
        <v>237</v>
      </c>
      <c r="C8" s="53" t="s">
        <v>238</v>
      </c>
      <c r="D8" s="76">
        <v>50.0</v>
      </c>
      <c r="E8" s="76">
        <f>IF(D8="","",D8*'Parameters &amp; Sources'!$B$5/1000)</f>
        <v>0.75</v>
      </c>
      <c r="F8" s="53" t="s">
        <v>242</v>
      </c>
      <c r="G8" s="53" t="s">
        <v>243</v>
      </c>
      <c r="H8" s="53" t="s">
        <v>244</v>
      </c>
      <c r="I8" s="53" t="s">
        <v>245</v>
      </c>
      <c r="J8" s="53" t="s">
        <v>246</v>
      </c>
    </row>
    <row r="9" ht="108.0" customHeight="1">
      <c r="A9" s="53" t="s">
        <v>191</v>
      </c>
      <c r="B9" s="53" t="s">
        <v>248</v>
      </c>
      <c r="C9" s="53" t="s">
        <v>249</v>
      </c>
      <c r="D9" s="76">
        <v>30.0</v>
      </c>
      <c r="E9" s="76">
        <f>IF(D9="","",D9*'Parameters &amp; Sources'!$B$5/1000)</f>
        <v>0.45</v>
      </c>
      <c r="F9" s="53" t="s">
        <v>250</v>
      </c>
      <c r="G9" s="53" t="s">
        <v>251</v>
      </c>
      <c r="H9" s="53" t="s">
        <v>252</v>
      </c>
      <c r="I9" s="53" t="s">
        <v>253</v>
      </c>
      <c r="J9" s="53" t="s">
        <v>246</v>
      </c>
    </row>
    <row r="10" ht="108.0" customHeight="1">
      <c r="A10" s="53" t="s">
        <v>191</v>
      </c>
      <c r="B10" s="53" t="s">
        <v>257</v>
      </c>
      <c r="C10" s="53" t="s">
        <v>259</v>
      </c>
      <c r="D10" s="76">
        <v>20.0</v>
      </c>
      <c r="E10" s="76">
        <f>IF(D10="","",D10*'Parameters &amp; Sources'!$B$5/1000)</f>
        <v>0.3</v>
      </c>
      <c r="F10" s="53" t="s">
        <v>261</v>
      </c>
      <c r="G10" s="53" t="s">
        <v>262</v>
      </c>
      <c r="H10" s="53" t="s">
        <v>263</v>
      </c>
      <c r="I10" s="53" t="s">
        <v>264</v>
      </c>
      <c r="J10" s="53" t="s">
        <v>246</v>
      </c>
    </row>
    <row r="11" ht="108.0" customHeight="1">
      <c r="A11" s="53" t="s">
        <v>191</v>
      </c>
      <c r="B11" s="53" t="s">
        <v>266</v>
      </c>
      <c r="C11" s="53" t="s">
        <v>267</v>
      </c>
      <c r="D11" s="76">
        <v>117.0</v>
      </c>
      <c r="E11" s="76">
        <f>IF(D11="","",D11*'Parameters &amp; Sources'!$B$5/1000)</f>
        <v>1.755</v>
      </c>
      <c r="F11" s="53" t="s">
        <v>268</v>
      </c>
      <c r="G11" s="53" t="s">
        <v>269</v>
      </c>
      <c r="H11" s="53" t="s">
        <v>271</v>
      </c>
      <c r="I11" s="53" t="s">
        <v>273</v>
      </c>
      <c r="J11" s="53" t="s">
        <v>275</v>
      </c>
    </row>
    <row r="12" ht="108.0" customHeight="1">
      <c r="A12" s="53" t="s">
        <v>191</v>
      </c>
      <c r="B12" s="53" t="s">
        <v>277</v>
      </c>
      <c r="C12" s="53" t="s">
        <v>279</v>
      </c>
      <c r="D12" s="76">
        <v>18.0</v>
      </c>
      <c r="E12" s="76">
        <f>IF(D12="","",D12*'Parameters &amp; Sources'!$B$5/1000)</f>
        <v>0.27</v>
      </c>
      <c r="F12" s="53" t="s">
        <v>283</v>
      </c>
      <c r="G12" s="53" t="s">
        <v>284</v>
      </c>
      <c r="H12" s="53" t="s">
        <v>285</v>
      </c>
      <c r="I12" s="53" t="s">
        <v>287</v>
      </c>
      <c r="J12" s="53" t="s">
        <v>246</v>
      </c>
    </row>
    <row r="13" ht="108.0" customHeight="1">
      <c r="A13" s="53" t="s">
        <v>191</v>
      </c>
      <c r="B13" s="53" t="s">
        <v>289</v>
      </c>
      <c r="C13" s="53" t="s">
        <v>290</v>
      </c>
      <c r="D13" s="76">
        <v>18.0</v>
      </c>
      <c r="E13" s="76">
        <f>IF(D13="","",D13*'Parameters &amp; Sources'!$B$5/1000)</f>
        <v>0.27</v>
      </c>
      <c r="F13" s="53" t="s">
        <v>291</v>
      </c>
      <c r="G13" s="53" t="s">
        <v>292</v>
      </c>
      <c r="H13" s="53" t="s">
        <v>293</v>
      </c>
      <c r="I13" s="53" t="s">
        <v>294</v>
      </c>
      <c r="J13" s="53" t="s">
        <v>246</v>
      </c>
    </row>
    <row r="14" ht="108.0" customHeight="1">
      <c r="A14" s="53" t="s">
        <v>191</v>
      </c>
      <c r="B14" s="53" t="s">
        <v>298</v>
      </c>
      <c r="C14" s="53" t="s">
        <v>299</v>
      </c>
      <c r="D14" s="76">
        <v>16.0</v>
      </c>
      <c r="E14" s="76">
        <f>IF(D14="","",D14*'Parameters &amp; Sources'!$B$5/1000)</f>
        <v>0.24</v>
      </c>
      <c r="F14" s="53" t="s">
        <v>300</v>
      </c>
      <c r="G14" s="53" t="s">
        <v>301</v>
      </c>
      <c r="H14" s="53" t="s">
        <v>302</v>
      </c>
      <c r="I14" s="53" t="s">
        <v>303</v>
      </c>
      <c r="J14" s="53" t="s">
        <v>304</v>
      </c>
    </row>
    <row r="15" ht="108.0" customHeight="1">
      <c r="A15" s="53" t="s">
        <v>191</v>
      </c>
      <c r="B15" s="53" t="s">
        <v>305</v>
      </c>
      <c r="C15" s="53" t="s">
        <v>306</v>
      </c>
      <c r="D15" s="76">
        <v>16.0</v>
      </c>
      <c r="E15" s="76">
        <f>IF(D15="","",D15*'Parameters &amp; Sources'!$B$5/1000)</f>
        <v>0.24</v>
      </c>
      <c r="F15" s="53" t="s">
        <v>308</v>
      </c>
      <c r="G15" s="53" t="s">
        <v>309</v>
      </c>
      <c r="H15" s="53" t="s">
        <v>310</v>
      </c>
      <c r="I15" s="53" t="s">
        <v>311</v>
      </c>
      <c r="J15" s="53" t="s">
        <v>246</v>
      </c>
    </row>
    <row r="16" ht="108.0" customHeight="1">
      <c r="A16" s="53" t="s">
        <v>191</v>
      </c>
      <c r="B16" s="53" t="s">
        <v>312</v>
      </c>
      <c r="C16" s="53" t="s">
        <v>313</v>
      </c>
      <c r="D16" s="76">
        <v>10.0</v>
      </c>
      <c r="E16" s="76">
        <f>IF(D16="","",D16*'Parameters &amp; Sources'!$B$5/1000)</f>
        <v>0.15</v>
      </c>
      <c r="F16" s="53" t="s">
        <v>316</v>
      </c>
      <c r="G16" s="53" t="s">
        <v>318</v>
      </c>
      <c r="H16" s="53" t="s">
        <v>319</v>
      </c>
      <c r="I16" s="53" t="s">
        <v>321</v>
      </c>
      <c r="J16" s="53" t="s">
        <v>246</v>
      </c>
    </row>
    <row r="17" ht="108.0" customHeight="1">
      <c r="A17" s="53" t="s">
        <v>323</v>
      </c>
      <c r="B17" s="53" t="s">
        <v>324</v>
      </c>
      <c r="C17" s="53" t="s">
        <v>325</v>
      </c>
      <c r="D17" s="76"/>
      <c r="E17" s="76" t="str">
        <f>IF(D17="","",D17*'Parameters &amp; Sources'!$B$5/1000)</f>
        <v/>
      </c>
      <c r="F17" s="53" t="s">
        <v>326</v>
      </c>
      <c r="G17" s="53" t="s">
        <v>327</v>
      </c>
      <c r="H17" s="53" t="s">
        <v>328</v>
      </c>
      <c r="I17" s="53" t="s">
        <v>329</v>
      </c>
      <c r="J17" s="53" t="s">
        <v>331</v>
      </c>
    </row>
    <row r="18" ht="108.0" customHeight="1">
      <c r="A18" s="53" t="s">
        <v>323</v>
      </c>
      <c r="B18" s="53" t="s">
        <v>332</v>
      </c>
      <c r="C18" s="53" t="s">
        <v>333</v>
      </c>
      <c r="D18" s="76"/>
      <c r="E18" s="76" t="str">
        <f>IF(D18="","",D18*'Parameters &amp; Sources'!$B$5/1000)</f>
        <v/>
      </c>
      <c r="F18" s="53" t="s">
        <v>334</v>
      </c>
      <c r="G18" s="53" t="s">
        <v>335</v>
      </c>
      <c r="H18" s="53" t="s">
        <v>336</v>
      </c>
      <c r="I18" s="53" t="s">
        <v>337</v>
      </c>
      <c r="J18" s="53" t="s">
        <v>339</v>
      </c>
    </row>
    <row r="19" ht="108.0" customHeight="1">
      <c r="A19" s="53" t="s">
        <v>341</v>
      </c>
      <c r="B19" s="53" t="s">
        <v>343</v>
      </c>
      <c r="C19" s="53" t="s">
        <v>344</v>
      </c>
      <c r="D19" s="76"/>
      <c r="E19" s="76" t="str">
        <f>IF(D19="","",D19*'Parameters &amp; Sources'!$B$5/1000)</f>
        <v/>
      </c>
      <c r="F19" s="53" t="s">
        <v>347</v>
      </c>
      <c r="G19" s="53" t="s">
        <v>348</v>
      </c>
      <c r="H19" s="53" t="s">
        <v>349</v>
      </c>
      <c r="I19" s="53" t="s">
        <v>350</v>
      </c>
      <c r="J19" s="53" t="s">
        <v>352</v>
      </c>
    </row>
    <row r="20" ht="108.0" customHeight="1">
      <c r="A20" s="53" t="s">
        <v>353</v>
      </c>
      <c r="B20" s="53" t="s">
        <v>354</v>
      </c>
      <c r="C20" s="53" t="s">
        <v>356</v>
      </c>
      <c r="D20" s="76"/>
      <c r="E20" s="76" t="str">
        <f>IF(D20="","",D20*'Parameters &amp; Sources'!$B$5/1000)</f>
        <v/>
      </c>
      <c r="F20" s="53" t="s">
        <v>357</v>
      </c>
      <c r="G20" s="53" t="s">
        <v>358</v>
      </c>
      <c r="H20" s="53" t="s">
        <v>359</v>
      </c>
      <c r="I20" s="53" t="s">
        <v>360</v>
      </c>
      <c r="J20" s="53" t="s">
        <v>362</v>
      </c>
    </row>
    <row r="21" ht="108.0" customHeight="1">
      <c r="A21" s="53" t="s">
        <v>365</v>
      </c>
      <c r="B21" s="53" t="s">
        <v>366</v>
      </c>
      <c r="C21" s="53" t="s">
        <v>368</v>
      </c>
      <c r="D21" s="76"/>
      <c r="E21" s="76" t="str">
        <f>IF(D21="","",D21*'Parameters &amp; Sources'!$B$5/1000)</f>
        <v/>
      </c>
      <c r="F21" s="53" t="s">
        <v>371</v>
      </c>
      <c r="G21" s="53" t="s">
        <v>373</v>
      </c>
      <c r="H21" s="53" t="s">
        <v>374</v>
      </c>
      <c r="I21" s="53" t="s">
        <v>375</v>
      </c>
      <c r="J21" s="53" t="s">
        <v>376</v>
      </c>
    </row>
    <row r="22" ht="108.0" customHeight="1">
      <c r="A22" s="53" t="s">
        <v>377</v>
      </c>
      <c r="B22" s="53" t="s">
        <v>378</v>
      </c>
      <c r="C22" s="53" t="s">
        <v>379</v>
      </c>
      <c r="D22" s="76"/>
      <c r="E22" s="76" t="str">
        <f>IF(D22="","",D22*'Parameters &amp; Sources'!$B$5/1000)</f>
        <v/>
      </c>
      <c r="F22" s="53" t="s">
        <v>384</v>
      </c>
      <c r="G22" s="53" t="s">
        <v>386</v>
      </c>
      <c r="H22" s="53" t="s">
        <v>388</v>
      </c>
      <c r="I22" s="53" t="s">
        <v>389</v>
      </c>
      <c r="J22" s="53" t="s">
        <v>391</v>
      </c>
    </row>
    <row r="23" ht="108.0" customHeight="1">
      <c r="A23" s="77" t="s">
        <v>392</v>
      </c>
      <c r="B23" s="77" t="s">
        <v>394</v>
      </c>
      <c r="C23" s="77" t="s">
        <v>395</v>
      </c>
      <c r="D23" s="78"/>
      <c r="E23" s="78" t="str">
        <f>IF(D23="","",D23*'Parameters &amp; Sources'!$B$5/1000)</f>
        <v/>
      </c>
      <c r="F23" s="77" t="s">
        <v>397</v>
      </c>
      <c r="G23" s="77" t="s">
        <v>398</v>
      </c>
      <c r="H23" s="77" t="s">
        <v>399</v>
      </c>
      <c r="I23" s="77" t="s">
        <v>400</v>
      </c>
      <c r="J23" s="77" t="s">
        <v>401</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J1"/>
    <mergeCell ref="A2:J2"/>
  </mergeCells>
  <conditionalFormatting sqref="A4:A23">
    <cfRule type="containsText" dxfId="8" priority="1" operator="containsText" text="Scheduled">
      <formula>NOT(ISERROR(SEARCH(("Scheduled"),(A4))))</formula>
    </cfRule>
  </conditionalFormatting>
  <conditionalFormatting sqref="A4:A23">
    <cfRule type="containsText" dxfId="9" priority="2" operator="containsText" text="reserve">
      <formula>NOT(ISERROR(SEARCH(("reserve"),(A4))))</formula>
    </cfRule>
  </conditionalFormatting>
  <printOptions/>
  <pageMargins bottom="0.75" footer="0.0" header="0.0" left="0.7" right="0.7" top="0.75"/>
  <pageSetup orientation="landscape"/>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2.0"/>
    <col customWidth="1" min="2" max="2" width="20.0"/>
    <col customWidth="1" min="3" max="3" width="28.0"/>
    <col customWidth="1" min="4" max="4" width="9.0"/>
    <col customWidth="1" min="5" max="6" width="10.0"/>
    <col customWidth="1" min="7" max="7" width="12.0"/>
    <col customWidth="1" min="8" max="8" width="18.0"/>
    <col customWidth="1" min="9" max="9" width="11.0"/>
    <col customWidth="1" min="10" max="10" width="24.0"/>
    <col customWidth="1" min="11" max="11" width="18.0"/>
    <col customWidth="1" min="12" max="12" width="13.0"/>
    <col customWidth="1" min="13" max="13" width="11.0"/>
    <col customWidth="1" min="14" max="15" width="14.0"/>
    <col customWidth="1" min="16" max="17" width="13.0"/>
    <col customWidth="1" min="18" max="26" width="8.63"/>
  </cols>
  <sheetData>
    <row r="1" ht="30.0" customHeight="1">
      <c r="A1" s="1" t="s">
        <v>433</v>
      </c>
    </row>
    <row r="2" ht="33.75" customHeight="1">
      <c r="A2" s="11" t="s">
        <v>434</v>
      </c>
    </row>
    <row r="3" ht="30.0" customHeight="1">
      <c r="A3" s="15" t="s">
        <v>436</v>
      </c>
      <c r="B3" s="18" t="s">
        <v>438</v>
      </c>
      <c r="C3" s="18" t="s">
        <v>439</v>
      </c>
      <c r="D3" s="18" t="s">
        <v>440</v>
      </c>
      <c r="E3" s="18" t="s">
        <v>441</v>
      </c>
      <c r="F3" s="18" t="s">
        <v>443</v>
      </c>
      <c r="G3" s="18" t="s">
        <v>445</v>
      </c>
      <c r="H3" s="18" t="s">
        <v>447</v>
      </c>
      <c r="I3" s="18" t="s">
        <v>448</v>
      </c>
      <c r="J3" s="18" t="s">
        <v>449</v>
      </c>
      <c r="K3" s="18" t="s">
        <v>450</v>
      </c>
      <c r="L3" s="18" t="s">
        <v>452</v>
      </c>
      <c r="M3" s="18" t="s">
        <v>453</v>
      </c>
      <c r="N3" s="18" t="s">
        <v>454</v>
      </c>
      <c r="O3" s="18" t="s">
        <v>456</v>
      </c>
      <c r="P3" s="18" t="s">
        <v>457</v>
      </c>
      <c r="Q3" s="32" t="s">
        <v>458</v>
      </c>
    </row>
    <row r="4" ht="42.0" customHeight="1">
      <c r="A4" s="34" t="s">
        <v>460</v>
      </c>
      <c r="B4" s="83"/>
      <c r="C4" s="83" t="s">
        <v>463</v>
      </c>
      <c r="D4" s="84"/>
      <c r="E4" s="84"/>
      <c r="F4" s="84"/>
      <c r="G4" s="84">
        <v>1.25</v>
      </c>
      <c r="H4" s="84">
        <v>3035.0</v>
      </c>
      <c r="I4" s="84">
        <v>0.0</v>
      </c>
      <c r="J4" s="84" t="s">
        <v>466</v>
      </c>
      <c r="K4" s="84"/>
      <c r="L4" s="36">
        <f>IF(C4="Female-reference adult equation",'Parameters &amp; Sources'!$B$11-'Parameters &amp; Sources'!$B$12*D4+G4*('Parameters &amp; Sources'!$B$13*E4+'Parameters &amp; Sources'!$B$14*F4),IF(C4="Male-reference adult equation",'Parameters &amp; Sources'!$B$15-'Parameters &amp; Sources'!$B$16*D4+G4*('Parameters &amp; Sources'!$B$17*E4+'Parameters &amp; Sources'!$B$18*F4),H4))+'Parameters &amp; Sources'!$B$6*I4+IF(K4&lt;&gt;"",K4,IFERROR(VLOOKUP(J4,'Physiology &amp; Needs'!$A$35:$B$40,2,FALSE),0))</f>
        <v>3035</v>
      </c>
      <c r="M4" s="36">
        <f>L4/'Parameters &amp; Sources'!$B$4</f>
        <v>1</v>
      </c>
      <c r="N4" s="36">
        <f>M4*'Parameters &amp; Sources'!$B$19</f>
        <v>2447.928571</v>
      </c>
      <c r="O4" s="36">
        <f>M4*'Parameters &amp; Sources'!$B$20</f>
        <v>138.5</v>
      </c>
      <c r="P4" s="36" t="str">
        <f>IF(E4="","",'Parameters &amp; Sources'!$B$21*E4)</f>
        <v/>
      </c>
      <c r="Q4" s="36" t="str">
        <f>IF(E4="","",'Parameters &amp; Sources'!$B$22*E4)</f>
        <v/>
      </c>
    </row>
    <row r="5" ht="42.0" customHeight="1">
      <c r="A5" s="45" t="s">
        <v>475</v>
      </c>
      <c r="B5" s="89"/>
      <c r="C5" s="89" t="s">
        <v>463</v>
      </c>
      <c r="D5" s="90"/>
      <c r="E5" s="90"/>
      <c r="F5" s="90"/>
      <c r="G5" s="90">
        <v>1.25</v>
      </c>
      <c r="H5" s="90">
        <v>3035.0</v>
      </c>
      <c r="I5" s="90">
        <v>0.0</v>
      </c>
      <c r="J5" s="90" t="s">
        <v>466</v>
      </c>
      <c r="K5" s="90"/>
      <c r="L5" s="48">
        <f>IF(C5="Female-reference adult equation",'Parameters &amp; Sources'!$B$11-'Parameters &amp; Sources'!$B$12*D5+G5*('Parameters &amp; Sources'!$B$13*E5+'Parameters &amp; Sources'!$B$14*F5),IF(C5="Male-reference adult equation",'Parameters &amp; Sources'!$B$15-'Parameters &amp; Sources'!$B$16*D5+G5*('Parameters &amp; Sources'!$B$17*E5+'Parameters &amp; Sources'!$B$18*F5),H5))+'Parameters &amp; Sources'!$B$6*I5+IF(K5&lt;&gt;"",K5,IFERROR(VLOOKUP(J5,'Physiology &amp; Needs'!$A$35:$B$40,2,FALSE),0))</f>
        <v>3035</v>
      </c>
      <c r="M5" s="48">
        <f>L5/'Parameters &amp; Sources'!$B$4</f>
        <v>1</v>
      </c>
      <c r="N5" s="48">
        <f>M5*'Parameters &amp; Sources'!$B$19</f>
        <v>2447.928571</v>
      </c>
      <c r="O5" s="48">
        <f>M5*'Parameters &amp; Sources'!$B$20</f>
        <v>138.5</v>
      </c>
      <c r="P5" s="48" t="str">
        <f>IF(E5="","",'Parameters &amp; Sources'!$B$21*E5)</f>
        <v/>
      </c>
      <c r="Q5" s="48" t="str">
        <f>IF(E5="","",'Parameters &amp; Sources'!$B$22*E5)</f>
        <v/>
      </c>
    </row>
    <row r="6" ht="42.0" customHeight="1">
      <c r="A6" s="45" t="s">
        <v>480</v>
      </c>
      <c r="B6" s="89"/>
      <c r="C6" s="89" t="s">
        <v>463</v>
      </c>
      <c r="D6" s="90"/>
      <c r="E6" s="90"/>
      <c r="F6" s="90"/>
      <c r="G6" s="90">
        <v>1.25</v>
      </c>
      <c r="H6" s="90">
        <v>3035.0</v>
      </c>
      <c r="I6" s="90">
        <v>0.0</v>
      </c>
      <c r="J6" s="90" t="s">
        <v>466</v>
      </c>
      <c r="K6" s="90"/>
      <c r="L6" s="48">
        <f>IF(C6="Female-reference adult equation",'Parameters &amp; Sources'!$B$11-'Parameters &amp; Sources'!$B$12*D6+G6*('Parameters &amp; Sources'!$B$13*E6+'Parameters &amp; Sources'!$B$14*F6),IF(C6="Male-reference adult equation",'Parameters &amp; Sources'!$B$15-'Parameters &amp; Sources'!$B$16*D6+G6*('Parameters &amp; Sources'!$B$17*E6+'Parameters &amp; Sources'!$B$18*F6),H6))+'Parameters &amp; Sources'!$B$6*I6+IF(K6&lt;&gt;"",K6,IFERROR(VLOOKUP(J6,'Physiology &amp; Needs'!$A$35:$B$40,2,FALSE),0))</f>
        <v>3035</v>
      </c>
      <c r="M6" s="48">
        <f>L6/'Parameters &amp; Sources'!$B$4</f>
        <v>1</v>
      </c>
      <c r="N6" s="48">
        <f>M6*'Parameters &amp; Sources'!$B$19</f>
        <v>2447.928571</v>
      </c>
      <c r="O6" s="48">
        <f>M6*'Parameters &amp; Sources'!$B$20</f>
        <v>138.5</v>
      </c>
      <c r="P6" s="48" t="str">
        <f>IF(E6="","",'Parameters &amp; Sources'!$B$21*E6)</f>
        <v/>
      </c>
      <c r="Q6" s="48" t="str">
        <f>IF(E6="","",'Parameters &amp; Sources'!$B$22*E6)</f>
        <v/>
      </c>
    </row>
    <row r="7" ht="42.0" customHeight="1">
      <c r="A7" s="45" t="s">
        <v>490</v>
      </c>
      <c r="B7" s="89"/>
      <c r="C7" s="89" t="s">
        <v>463</v>
      </c>
      <c r="D7" s="90"/>
      <c r="E7" s="90"/>
      <c r="F7" s="90"/>
      <c r="G7" s="90">
        <v>1.25</v>
      </c>
      <c r="H7" s="90">
        <v>3035.0</v>
      </c>
      <c r="I7" s="90">
        <v>0.0</v>
      </c>
      <c r="J7" s="90" t="s">
        <v>466</v>
      </c>
      <c r="K7" s="90"/>
      <c r="L7" s="48">
        <f>IF(C7="Female-reference adult equation",'Parameters &amp; Sources'!$B$11-'Parameters &amp; Sources'!$B$12*D7+G7*('Parameters &amp; Sources'!$B$13*E7+'Parameters &amp; Sources'!$B$14*F7),IF(C7="Male-reference adult equation",'Parameters &amp; Sources'!$B$15-'Parameters &amp; Sources'!$B$16*D7+G7*('Parameters &amp; Sources'!$B$17*E7+'Parameters &amp; Sources'!$B$18*F7),H7))+'Parameters &amp; Sources'!$B$6*I7+IF(K7&lt;&gt;"",K7,IFERROR(VLOOKUP(J7,'Physiology &amp; Needs'!$A$35:$B$40,2,FALSE),0))</f>
        <v>3035</v>
      </c>
      <c r="M7" s="48">
        <f>L7/'Parameters &amp; Sources'!$B$4</f>
        <v>1</v>
      </c>
      <c r="N7" s="48">
        <f>M7*'Parameters &amp; Sources'!$B$19</f>
        <v>2447.928571</v>
      </c>
      <c r="O7" s="48">
        <f>M7*'Parameters &amp; Sources'!$B$20</f>
        <v>138.5</v>
      </c>
      <c r="P7" s="48" t="str">
        <f>IF(E7="","",'Parameters &amp; Sources'!$B$21*E7)</f>
        <v/>
      </c>
      <c r="Q7" s="48" t="str">
        <f>IF(E7="","",'Parameters &amp; Sources'!$B$22*E7)</f>
        <v/>
      </c>
    </row>
    <row r="8" ht="42.0" customHeight="1">
      <c r="A8" s="45" t="s">
        <v>500</v>
      </c>
      <c r="B8" s="89"/>
      <c r="C8" s="89" t="s">
        <v>463</v>
      </c>
      <c r="D8" s="90"/>
      <c r="E8" s="90"/>
      <c r="F8" s="90"/>
      <c r="G8" s="90">
        <v>1.25</v>
      </c>
      <c r="H8" s="90">
        <v>3035.0</v>
      </c>
      <c r="I8" s="90">
        <v>0.0</v>
      </c>
      <c r="J8" s="90" t="s">
        <v>466</v>
      </c>
      <c r="K8" s="90"/>
      <c r="L8" s="48">
        <f>IF(C8="Female-reference adult equation",'Parameters &amp; Sources'!$B$11-'Parameters &amp; Sources'!$B$12*D8+G8*('Parameters &amp; Sources'!$B$13*E8+'Parameters &amp; Sources'!$B$14*F8),IF(C8="Male-reference adult equation",'Parameters &amp; Sources'!$B$15-'Parameters &amp; Sources'!$B$16*D8+G8*('Parameters &amp; Sources'!$B$17*E8+'Parameters &amp; Sources'!$B$18*F8),H8))+'Parameters &amp; Sources'!$B$6*I8+IF(K8&lt;&gt;"",K8,IFERROR(VLOOKUP(J8,'Physiology &amp; Needs'!$A$35:$B$40,2,FALSE),0))</f>
        <v>3035</v>
      </c>
      <c r="M8" s="48">
        <f>L8/'Parameters &amp; Sources'!$B$4</f>
        <v>1</v>
      </c>
      <c r="N8" s="48">
        <f>M8*'Parameters &amp; Sources'!$B$19</f>
        <v>2447.928571</v>
      </c>
      <c r="O8" s="48">
        <f>M8*'Parameters &amp; Sources'!$B$20</f>
        <v>138.5</v>
      </c>
      <c r="P8" s="48" t="str">
        <f>IF(E8="","",'Parameters &amp; Sources'!$B$21*E8)</f>
        <v/>
      </c>
      <c r="Q8" s="48" t="str">
        <f>IF(E8="","",'Parameters &amp; Sources'!$B$22*E8)</f>
        <v/>
      </c>
    </row>
    <row r="9" ht="42.0" customHeight="1">
      <c r="A9" s="45" t="s">
        <v>507</v>
      </c>
      <c r="B9" s="89"/>
      <c r="C9" s="89" t="s">
        <v>463</v>
      </c>
      <c r="D9" s="90"/>
      <c r="E9" s="90"/>
      <c r="F9" s="90"/>
      <c r="G9" s="90">
        <v>1.25</v>
      </c>
      <c r="H9" s="90">
        <v>3035.0</v>
      </c>
      <c r="I9" s="90">
        <v>0.0</v>
      </c>
      <c r="J9" s="90" t="s">
        <v>466</v>
      </c>
      <c r="K9" s="90"/>
      <c r="L9" s="48">
        <f>IF(C9="Female-reference adult equation",'Parameters &amp; Sources'!$B$11-'Parameters &amp; Sources'!$B$12*D9+G9*('Parameters &amp; Sources'!$B$13*E9+'Parameters &amp; Sources'!$B$14*F9),IF(C9="Male-reference adult equation",'Parameters &amp; Sources'!$B$15-'Parameters &amp; Sources'!$B$16*D9+G9*('Parameters &amp; Sources'!$B$17*E9+'Parameters &amp; Sources'!$B$18*F9),H9))+'Parameters &amp; Sources'!$B$6*I9+IF(K9&lt;&gt;"",K9,IFERROR(VLOOKUP(J9,'Physiology &amp; Needs'!$A$35:$B$40,2,FALSE),0))</f>
        <v>3035</v>
      </c>
      <c r="M9" s="48">
        <f>L9/'Parameters &amp; Sources'!$B$4</f>
        <v>1</v>
      </c>
      <c r="N9" s="48">
        <f>M9*'Parameters &amp; Sources'!$B$19</f>
        <v>2447.928571</v>
      </c>
      <c r="O9" s="48">
        <f>M9*'Parameters &amp; Sources'!$B$20</f>
        <v>138.5</v>
      </c>
      <c r="P9" s="48" t="str">
        <f>IF(E9="","",'Parameters &amp; Sources'!$B$21*E9)</f>
        <v/>
      </c>
      <c r="Q9" s="48" t="str">
        <f>IF(E9="","",'Parameters &amp; Sources'!$B$22*E9)</f>
        <v/>
      </c>
    </row>
    <row r="10" ht="42.0" customHeight="1">
      <c r="A10" s="45" t="s">
        <v>519</v>
      </c>
      <c r="B10" s="89"/>
      <c r="C10" s="89" t="s">
        <v>463</v>
      </c>
      <c r="D10" s="90"/>
      <c r="E10" s="90"/>
      <c r="F10" s="90"/>
      <c r="G10" s="90">
        <v>1.25</v>
      </c>
      <c r="H10" s="90">
        <v>3035.0</v>
      </c>
      <c r="I10" s="90">
        <v>0.0</v>
      </c>
      <c r="J10" s="90" t="s">
        <v>466</v>
      </c>
      <c r="K10" s="90"/>
      <c r="L10" s="48">
        <f>IF(C10="Female-reference adult equation",'Parameters &amp; Sources'!$B$11-'Parameters &amp; Sources'!$B$12*D10+G10*('Parameters &amp; Sources'!$B$13*E10+'Parameters &amp; Sources'!$B$14*F10),IF(C10="Male-reference adult equation",'Parameters &amp; Sources'!$B$15-'Parameters &amp; Sources'!$B$16*D10+G10*('Parameters &amp; Sources'!$B$17*E10+'Parameters &amp; Sources'!$B$18*F10),H10))+'Parameters &amp; Sources'!$B$6*I10+IF(K10&lt;&gt;"",K10,IFERROR(VLOOKUP(J10,'Physiology &amp; Needs'!$A$35:$B$40,2,FALSE),0))</f>
        <v>3035</v>
      </c>
      <c r="M10" s="48">
        <f>L10/'Parameters &amp; Sources'!$B$4</f>
        <v>1</v>
      </c>
      <c r="N10" s="48">
        <f>M10*'Parameters &amp; Sources'!$B$19</f>
        <v>2447.928571</v>
      </c>
      <c r="O10" s="48">
        <f>M10*'Parameters &amp; Sources'!$B$20</f>
        <v>138.5</v>
      </c>
      <c r="P10" s="48" t="str">
        <f>IF(E10="","",'Parameters &amp; Sources'!$B$21*E10)</f>
        <v/>
      </c>
      <c r="Q10" s="48" t="str">
        <f>IF(E10="","",'Parameters &amp; Sources'!$B$22*E10)</f>
        <v/>
      </c>
    </row>
    <row r="11" ht="42.0" customHeight="1">
      <c r="A11" s="45" t="s">
        <v>529</v>
      </c>
      <c r="B11" s="89"/>
      <c r="C11" s="89" t="s">
        <v>463</v>
      </c>
      <c r="D11" s="90"/>
      <c r="E11" s="90"/>
      <c r="F11" s="90"/>
      <c r="G11" s="90">
        <v>1.25</v>
      </c>
      <c r="H11" s="90">
        <v>3035.0</v>
      </c>
      <c r="I11" s="90">
        <v>0.0</v>
      </c>
      <c r="J11" s="90" t="s">
        <v>466</v>
      </c>
      <c r="K11" s="90"/>
      <c r="L11" s="48">
        <f>IF(C11="Female-reference adult equation",'Parameters &amp; Sources'!$B$11-'Parameters &amp; Sources'!$B$12*D11+G11*('Parameters &amp; Sources'!$B$13*E11+'Parameters &amp; Sources'!$B$14*F11),IF(C11="Male-reference adult equation",'Parameters &amp; Sources'!$B$15-'Parameters &amp; Sources'!$B$16*D11+G11*('Parameters &amp; Sources'!$B$17*E11+'Parameters &amp; Sources'!$B$18*F11),H11))+'Parameters &amp; Sources'!$B$6*I11+IF(K11&lt;&gt;"",K11,IFERROR(VLOOKUP(J11,'Physiology &amp; Needs'!$A$35:$B$40,2,FALSE),0))</f>
        <v>3035</v>
      </c>
      <c r="M11" s="48">
        <f>L11/'Parameters &amp; Sources'!$B$4</f>
        <v>1</v>
      </c>
      <c r="N11" s="48">
        <f>M11*'Parameters &amp; Sources'!$B$19</f>
        <v>2447.928571</v>
      </c>
      <c r="O11" s="48">
        <f>M11*'Parameters &amp; Sources'!$B$20</f>
        <v>138.5</v>
      </c>
      <c r="P11" s="48" t="str">
        <f>IF(E11="","",'Parameters &amp; Sources'!$B$21*E11)</f>
        <v/>
      </c>
      <c r="Q11" s="48" t="str">
        <f>IF(E11="","",'Parameters &amp; Sources'!$B$22*E11)</f>
        <v/>
      </c>
    </row>
    <row r="12" ht="42.0" customHeight="1">
      <c r="A12" s="45" t="s">
        <v>535</v>
      </c>
      <c r="B12" s="89"/>
      <c r="C12" s="89" t="s">
        <v>463</v>
      </c>
      <c r="D12" s="90"/>
      <c r="E12" s="90"/>
      <c r="F12" s="90"/>
      <c r="G12" s="90">
        <v>1.25</v>
      </c>
      <c r="H12" s="90">
        <v>3035.0</v>
      </c>
      <c r="I12" s="90">
        <v>0.0</v>
      </c>
      <c r="J12" s="90" t="s">
        <v>466</v>
      </c>
      <c r="K12" s="90"/>
      <c r="L12" s="48">
        <f>IF(C12="Female-reference adult equation",'Parameters &amp; Sources'!$B$11-'Parameters &amp; Sources'!$B$12*D12+G12*('Parameters &amp; Sources'!$B$13*E12+'Parameters &amp; Sources'!$B$14*F12),IF(C12="Male-reference adult equation",'Parameters &amp; Sources'!$B$15-'Parameters &amp; Sources'!$B$16*D12+G12*('Parameters &amp; Sources'!$B$17*E12+'Parameters &amp; Sources'!$B$18*F12),H12))+'Parameters &amp; Sources'!$B$6*I12+IF(K12&lt;&gt;"",K12,IFERROR(VLOOKUP(J12,'Physiology &amp; Needs'!$A$35:$B$40,2,FALSE),0))</f>
        <v>3035</v>
      </c>
      <c r="M12" s="48">
        <f>L12/'Parameters &amp; Sources'!$B$4</f>
        <v>1</v>
      </c>
      <c r="N12" s="48">
        <f>M12*'Parameters &amp; Sources'!$B$19</f>
        <v>2447.928571</v>
      </c>
      <c r="O12" s="48">
        <f>M12*'Parameters &amp; Sources'!$B$20</f>
        <v>138.5</v>
      </c>
      <c r="P12" s="48" t="str">
        <f>IF(E12="","",'Parameters &amp; Sources'!$B$21*E12)</f>
        <v/>
      </c>
      <c r="Q12" s="48" t="str">
        <f>IF(E12="","",'Parameters &amp; Sources'!$B$22*E12)</f>
        <v/>
      </c>
    </row>
    <row r="13" ht="42.0" customHeight="1">
      <c r="A13" s="45" t="s">
        <v>546</v>
      </c>
      <c r="B13" s="89"/>
      <c r="C13" s="89" t="s">
        <v>463</v>
      </c>
      <c r="D13" s="90"/>
      <c r="E13" s="90"/>
      <c r="F13" s="90"/>
      <c r="G13" s="90">
        <v>1.25</v>
      </c>
      <c r="H13" s="90">
        <v>3035.0</v>
      </c>
      <c r="I13" s="90">
        <v>0.0</v>
      </c>
      <c r="J13" s="90" t="s">
        <v>466</v>
      </c>
      <c r="K13" s="90"/>
      <c r="L13" s="48">
        <f>IF(C13="Female-reference adult equation",'Parameters &amp; Sources'!$B$11-'Parameters &amp; Sources'!$B$12*D13+G13*('Parameters &amp; Sources'!$B$13*E13+'Parameters &amp; Sources'!$B$14*F13),IF(C13="Male-reference adult equation",'Parameters &amp; Sources'!$B$15-'Parameters &amp; Sources'!$B$16*D13+G13*('Parameters &amp; Sources'!$B$17*E13+'Parameters &amp; Sources'!$B$18*F13),H13))+'Parameters &amp; Sources'!$B$6*I13+IF(K13&lt;&gt;"",K13,IFERROR(VLOOKUP(J13,'Physiology &amp; Needs'!$A$35:$B$40,2,FALSE),0))</f>
        <v>3035</v>
      </c>
      <c r="M13" s="48">
        <f>L13/'Parameters &amp; Sources'!$B$4</f>
        <v>1</v>
      </c>
      <c r="N13" s="48">
        <f>M13*'Parameters &amp; Sources'!$B$19</f>
        <v>2447.928571</v>
      </c>
      <c r="O13" s="48">
        <f>M13*'Parameters &amp; Sources'!$B$20</f>
        <v>138.5</v>
      </c>
      <c r="P13" s="48" t="str">
        <f>IF(E13="","",'Parameters &amp; Sources'!$B$21*E13)</f>
        <v/>
      </c>
      <c r="Q13" s="48" t="str">
        <f>IF(E13="","",'Parameters &amp; Sources'!$B$22*E13)</f>
        <v/>
      </c>
    </row>
    <row r="14" ht="42.0" customHeight="1">
      <c r="A14" s="45" t="s">
        <v>572</v>
      </c>
      <c r="B14" s="89"/>
      <c r="C14" s="89" t="s">
        <v>463</v>
      </c>
      <c r="D14" s="90"/>
      <c r="E14" s="90"/>
      <c r="F14" s="90"/>
      <c r="G14" s="90">
        <v>1.25</v>
      </c>
      <c r="H14" s="90">
        <v>3035.0</v>
      </c>
      <c r="I14" s="90">
        <v>0.0</v>
      </c>
      <c r="J14" s="90" t="s">
        <v>466</v>
      </c>
      <c r="K14" s="90"/>
      <c r="L14" s="48">
        <f>IF(C14="Female-reference adult equation",'Parameters &amp; Sources'!$B$11-'Parameters &amp; Sources'!$B$12*D14+G14*('Parameters &amp; Sources'!$B$13*E14+'Parameters &amp; Sources'!$B$14*F14),IF(C14="Male-reference adult equation",'Parameters &amp; Sources'!$B$15-'Parameters &amp; Sources'!$B$16*D14+G14*('Parameters &amp; Sources'!$B$17*E14+'Parameters &amp; Sources'!$B$18*F14),H14))+'Parameters &amp; Sources'!$B$6*I14+IF(K14&lt;&gt;"",K14,IFERROR(VLOOKUP(J14,'Physiology &amp; Needs'!$A$35:$B$40,2,FALSE),0))</f>
        <v>3035</v>
      </c>
      <c r="M14" s="48">
        <f>L14/'Parameters &amp; Sources'!$B$4</f>
        <v>1</v>
      </c>
      <c r="N14" s="48">
        <f>M14*'Parameters &amp; Sources'!$B$19</f>
        <v>2447.928571</v>
      </c>
      <c r="O14" s="48">
        <f>M14*'Parameters &amp; Sources'!$B$20</f>
        <v>138.5</v>
      </c>
      <c r="P14" s="48" t="str">
        <f>IF(E14="","",'Parameters &amp; Sources'!$B$21*E14)</f>
        <v/>
      </c>
      <c r="Q14" s="48" t="str">
        <f>IF(E14="","",'Parameters &amp; Sources'!$B$22*E14)</f>
        <v/>
      </c>
    </row>
    <row r="15" ht="42.0" customHeight="1">
      <c r="A15" s="45" t="s">
        <v>582</v>
      </c>
      <c r="B15" s="89"/>
      <c r="C15" s="89" t="s">
        <v>463</v>
      </c>
      <c r="D15" s="90"/>
      <c r="E15" s="90"/>
      <c r="F15" s="90"/>
      <c r="G15" s="90">
        <v>1.25</v>
      </c>
      <c r="H15" s="90">
        <v>3035.0</v>
      </c>
      <c r="I15" s="90">
        <v>0.0</v>
      </c>
      <c r="J15" s="90" t="s">
        <v>466</v>
      </c>
      <c r="K15" s="90"/>
      <c r="L15" s="48">
        <f>IF(C15="Female-reference adult equation",'Parameters &amp; Sources'!$B$11-'Parameters &amp; Sources'!$B$12*D15+G15*('Parameters &amp; Sources'!$B$13*E15+'Parameters &amp; Sources'!$B$14*F15),IF(C15="Male-reference adult equation",'Parameters &amp; Sources'!$B$15-'Parameters &amp; Sources'!$B$16*D15+G15*('Parameters &amp; Sources'!$B$17*E15+'Parameters &amp; Sources'!$B$18*F15),H15))+'Parameters &amp; Sources'!$B$6*I15+IF(K15&lt;&gt;"",K15,IFERROR(VLOOKUP(J15,'Physiology &amp; Needs'!$A$35:$B$40,2,FALSE),0))</f>
        <v>3035</v>
      </c>
      <c r="M15" s="48">
        <f>L15/'Parameters &amp; Sources'!$B$4</f>
        <v>1</v>
      </c>
      <c r="N15" s="48">
        <f>M15*'Parameters &amp; Sources'!$B$19</f>
        <v>2447.928571</v>
      </c>
      <c r="O15" s="48">
        <f>M15*'Parameters &amp; Sources'!$B$20</f>
        <v>138.5</v>
      </c>
      <c r="P15" s="48" t="str">
        <f>IF(E15="","",'Parameters &amp; Sources'!$B$21*E15)</f>
        <v/>
      </c>
      <c r="Q15" s="48" t="str">
        <f>IF(E15="","",'Parameters &amp; Sources'!$B$22*E15)</f>
        <v/>
      </c>
    </row>
    <row r="16" ht="42.0" customHeight="1">
      <c r="A16" s="45" t="s">
        <v>593</v>
      </c>
      <c r="B16" s="89"/>
      <c r="C16" s="89" t="s">
        <v>463</v>
      </c>
      <c r="D16" s="90"/>
      <c r="E16" s="90"/>
      <c r="F16" s="90"/>
      <c r="G16" s="90">
        <v>1.25</v>
      </c>
      <c r="H16" s="90">
        <v>3035.0</v>
      </c>
      <c r="I16" s="90">
        <v>0.0</v>
      </c>
      <c r="J16" s="90" t="s">
        <v>466</v>
      </c>
      <c r="K16" s="90"/>
      <c r="L16" s="48">
        <f>IF(C16="Female-reference adult equation",'Parameters &amp; Sources'!$B$11-'Parameters &amp; Sources'!$B$12*D16+G16*('Parameters &amp; Sources'!$B$13*E16+'Parameters &amp; Sources'!$B$14*F16),IF(C16="Male-reference adult equation",'Parameters &amp; Sources'!$B$15-'Parameters &amp; Sources'!$B$16*D16+G16*('Parameters &amp; Sources'!$B$17*E16+'Parameters &amp; Sources'!$B$18*F16),H16))+'Parameters &amp; Sources'!$B$6*I16+IF(K16&lt;&gt;"",K16,IFERROR(VLOOKUP(J16,'Physiology &amp; Needs'!$A$35:$B$40,2,FALSE),0))</f>
        <v>3035</v>
      </c>
      <c r="M16" s="48">
        <f>L16/'Parameters &amp; Sources'!$B$4</f>
        <v>1</v>
      </c>
      <c r="N16" s="48">
        <f>M16*'Parameters &amp; Sources'!$B$19</f>
        <v>2447.928571</v>
      </c>
      <c r="O16" s="48">
        <f>M16*'Parameters &amp; Sources'!$B$20</f>
        <v>138.5</v>
      </c>
      <c r="P16" s="48" t="str">
        <f>IF(E16="","",'Parameters &amp; Sources'!$B$21*E16)</f>
        <v/>
      </c>
      <c r="Q16" s="48" t="str">
        <f>IF(E16="","",'Parameters &amp; Sources'!$B$22*E16)</f>
        <v/>
      </c>
    </row>
    <row r="17" ht="42.0" customHeight="1">
      <c r="A17" s="45" t="s">
        <v>601</v>
      </c>
      <c r="B17" s="89"/>
      <c r="C17" s="89" t="s">
        <v>463</v>
      </c>
      <c r="D17" s="90"/>
      <c r="E17" s="90"/>
      <c r="F17" s="90"/>
      <c r="G17" s="90">
        <v>1.25</v>
      </c>
      <c r="H17" s="90">
        <v>3035.0</v>
      </c>
      <c r="I17" s="90">
        <v>0.0</v>
      </c>
      <c r="J17" s="90" t="s">
        <v>466</v>
      </c>
      <c r="K17" s="90"/>
      <c r="L17" s="48">
        <f>IF(C17="Female-reference adult equation",'Parameters &amp; Sources'!$B$11-'Parameters &amp; Sources'!$B$12*D17+G17*('Parameters &amp; Sources'!$B$13*E17+'Parameters &amp; Sources'!$B$14*F17),IF(C17="Male-reference adult equation",'Parameters &amp; Sources'!$B$15-'Parameters &amp; Sources'!$B$16*D17+G17*('Parameters &amp; Sources'!$B$17*E17+'Parameters &amp; Sources'!$B$18*F17),H17))+'Parameters &amp; Sources'!$B$6*I17+IF(K17&lt;&gt;"",K17,IFERROR(VLOOKUP(J17,'Physiology &amp; Needs'!$A$35:$B$40,2,FALSE),0))</f>
        <v>3035</v>
      </c>
      <c r="M17" s="48">
        <f>L17/'Parameters &amp; Sources'!$B$4</f>
        <v>1</v>
      </c>
      <c r="N17" s="48">
        <f>M17*'Parameters &amp; Sources'!$B$19</f>
        <v>2447.928571</v>
      </c>
      <c r="O17" s="48">
        <f>M17*'Parameters &amp; Sources'!$B$20</f>
        <v>138.5</v>
      </c>
      <c r="P17" s="48" t="str">
        <f>IF(E17="","",'Parameters &amp; Sources'!$B$21*E17)</f>
        <v/>
      </c>
      <c r="Q17" s="48" t="str">
        <f>IF(E17="","",'Parameters &amp; Sources'!$B$22*E17)</f>
        <v/>
      </c>
    </row>
    <row r="18" ht="42.0" customHeight="1">
      <c r="A18" s="79" t="s">
        <v>609</v>
      </c>
      <c r="B18" s="94"/>
      <c r="C18" s="94" t="s">
        <v>463</v>
      </c>
      <c r="D18" s="95"/>
      <c r="E18" s="95"/>
      <c r="F18" s="95"/>
      <c r="G18" s="95">
        <v>1.25</v>
      </c>
      <c r="H18" s="95">
        <v>3035.0</v>
      </c>
      <c r="I18" s="95">
        <v>0.0</v>
      </c>
      <c r="J18" s="95" t="s">
        <v>466</v>
      </c>
      <c r="K18" s="95"/>
      <c r="L18" s="80">
        <f>IF(C18="Female-reference adult equation",'Parameters &amp; Sources'!$B$11-'Parameters &amp; Sources'!$B$12*D18+G18*('Parameters &amp; Sources'!$B$13*E18+'Parameters &amp; Sources'!$B$14*F18),IF(C18="Male-reference adult equation",'Parameters &amp; Sources'!$B$15-'Parameters &amp; Sources'!$B$16*D18+G18*('Parameters &amp; Sources'!$B$17*E18+'Parameters &amp; Sources'!$B$18*F18),H18))+'Parameters &amp; Sources'!$B$6*I18+IF(K18&lt;&gt;"",K18,IFERROR(VLOOKUP(J18,'Physiology &amp; Needs'!$A$35:$B$40,2,FALSE),0))</f>
        <v>3035</v>
      </c>
      <c r="M18" s="80">
        <f>L18/'Parameters &amp; Sources'!$B$4</f>
        <v>1</v>
      </c>
      <c r="N18" s="80">
        <f>M18*'Parameters &amp; Sources'!$B$19</f>
        <v>2447.928571</v>
      </c>
      <c r="O18" s="80">
        <f>M18*'Parameters &amp; Sources'!$B$20</f>
        <v>138.5</v>
      </c>
      <c r="P18" s="80" t="str">
        <f>IF(E18="","",'Parameters &amp; Sources'!$B$21*E18)</f>
        <v/>
      </c>
      <c r="Q18" s="80" t="str">
        <f>IF(E18="","",'Parameters &amp; Sources'!$B$22*E18)</f>
        <v/>
      </c>
    </row>
    <row r="20">
      <c r="A20" s="96" t="s">
        <v>618</v>
      </c>
      <c r="B20" s="19"/>
      <c r="C20" s="19"/>
      <c r="D20" s="19"/>
      <c r="E20" s="19"/>
      <c r="F20" s="19"/>
      <c r="G20" s="19"/>
      <c r="H20" s="19"/>
      <c r="I20" s="19"/>
      <c r="J20" s="19"/>
      <c r="K20" s="19"/>
      <c r="L20" s="19"/>
      <c r="M20" s="19"/>
      <c r="N20" s="19"/>
      <c r="O20" s="19"/>
      <c r="P20" s="19"/>
      <c r="Q20" s="20"/>
    </row>
    <row r="21" ht="15.75" customHeight="1">
      <c r="A21" s="22"/>
      <c r="Q21" s="23"/>
    </row>
    <row r="22" ht="15.75" customHeight="1">
      <c r="A22" s="24"/>
      <c r="B22" s="25"/>
      <c r="C22" s="25"/>
      <c r="D22" s="25"/>
      <c r="E22" s="25"/>
      <c r="F22" s="25"/>
      <c r="G22" s="25"/>
      <c r="H22" s="25"/>
      <c r="I22" s="25"/>
      <c r="J22" s="25"/>
      <c r="K22" s="25"/>
      <c r="L22" s="25"/>
      <c r="M22" s="25"/>
      <c r="N22" s="25"/>
      <c r="O22" s="25"/>
      <c r="P22" s="25"/>
      <c r="Q22" s="26"/>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Q1"/>
    <mergeCell ref="A2:Q2"/>
    <mergeCell ref="A20:Q22"/>
  </mergeCells>
  <dataValidations>
    <dataValidation type="list" allowBlank="1" sqref="C4:C18">
      <formula1>"Female-reference adult equation,Male-reference adult equation,Custom / measured"</formula1>
    </dataValidation>
    <dataValidation type="list" allowBlank="1" sqref="J4:J18">
      <formula1>"None,Pregnancy - trimester 1,Pregnancy - trimester 2,Pregnancy - trimester 3,Lactation,Custom clinical"</formula1>
    </dataValidation>
  </dataValidations>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2.0"/>
    <col customWidth="1" min="2" max="2" width="20.0"/>
    <col customWidth="1" min="3" max="3" width="25.0"/>
    <col customWidth="1" min="4" max="4" width="23.0"/>
    <col customWidth="1" min="5" max="5" width="46.0"/>
    <col customWidth="1" min="6" max="6" width="12.0"/>
    <col customWidth="1" min="7" max="7" width="14.0"/>
    <col customWidth="1" min="8" max="8" width="16.0"/>
    <col customWidth="1" min="9" max="9" width="14.0"/>
    <col customWidth="1" min="10" max="10" width="15.0"/>
    <col customWidth="1" min="11" max="11" width="12.0"/>
    <col customWidth="1" min="12" max="12" width="24.0"/>
    <col customWidth="1" min="13" max="13" width="20.0"/>
    <col customWidth="1" min="14" max="14" width="30.0"/>
    <col customWidth="1" min="15" max="16" width="48.0"/>
    <col customWidth="1" min="17" max="17" width="28.0"/>
    <col customWidth="1" min="18" max="26" width="8.63"/>
  </cols>
  <sheetData>
    <row r="1" ht="30.0" customHeight="1">
      <c r="A1" s="1" t="s">
        <v>543</v>
      </c>
    </row>
    <row r="2" ht="33.75" customHeight="1">
      <c r="A2" s="11" t="s">
        <v>545</v>
      </c>
    </row>
    <row r="3" ht="30.0" customHeight="1">
      <c r="A3" s="15" t="s">
        <v>436</v>
      </c>
      <c r="B3" s="18" t="s">
        <v>438</v>
      </c>
      <c r="C3" s="18" t="s">
        <v>548</v>
      </c>
      <c r="D3" s="18" t="s">
        <v>449</v>
      </c>
      <c r="E3" s="18" t="s">
        <v>549</v>
      </c>
      <c r="F3" s="18" t="s">
        <v>550</v>
      </c>
      <c r="G3" s="18" t="s">
        <v>551</v>
      </c>
      <c r="H3" s="18" t="s">
        <v>553</v>
      </c>
      <c r="I3" s="18" t="s">
        <v>555</v>
      </c>
      <c r="J3" s="18" t="s">
        <v>557</v>
      </c>
      <c r="K3" s="18" t="s">
        <v>558</v>
      </c>
      <c r="L3" s="18" t="s">
        <v>559</v>
      </c>
      <c r="M3" s="18" t="s">
        <v>560</v>
      </c>
      <c r="N3" s="18" t="s">
        <v>561</v>
      </c>
      <c r="O3" s="18" t="s">
        <v>562</v>
      </c>
      <c r="P3" s="18" t="s">
        <v>563</v>
      </c>
      <c r="Q3" s="32" t="s">
        <v>564</v>
      </c>
    </row>
    <row r="4" ht="54.0" customHeight="1">
      <c r="A4" s="34" t="str">
        <f>'Crew Allocation'!A4</f>
        <v>Crew 01</v>
      </c>
      <c r="B4" s="34" t="str">
        <f>'Crew Allocation'!B4</f>
        <v/>
      </c>
      <c r="C4" s="91" t="s">
        <v>567</v>
      </c>
      <c r="D4" s="75" t="str">
        <f>'Crew Allocation'!J4</f>
        <v>None</v>
      </c>
      <c r="E4" s="91" t="s">
        <v>571</v>
      </c>
      <c r="F4" s="75">
        <f>IFERROR(VLOOKUP(E4,'Physiology &amp; Needs'!$A$17:$G$29,2,FALSE),"")</f>
        <v>8</v>
      </c>
      <c r="G4" s="75">
        <f>IFERROR(VLOOKUP(E4,'Physiology &amp; Needs'!$A$17:$G$29,3,FALSE),"")</f>
        <v>1000</v>
      </c>
      <c r="H4" s="75">
        <f>IFERROR(VLOOKUP(E4,'Physiology &amp; Needs'!$A$17:$G$29,4,FALSE),"")</f>
        <v>400</v>
      </c>
      <c r="I4" s="75">
        <f>IFERROR(VLOOKUP(E4,'Physiology &amp; Needs'!$A$17:$G$29,5,FALSE),"")</f>
        <v>2.4</v>
      </c>
      <c r="J4" s="75">
        <f>IFERROR(VLOOKUP(E4,'Physiology &amp; Needs'!$A$17:$G$29,6,FALSE),"")</f>
        <v>310</v>
      </c>
      <c r="K4" s="75">
        <f>IFERROR(VLOOKUP(E4,'Physiology &amp; Needs'!$A$17:$G$29,7,FALSE),"")</f>
        <v>8</v>
      </c>
      <c r="L4" s="92" t="s">
        <v>578</v>
      </c>
      <c r="M4" s="92" t="s">
        <v>578</v>
      </c>
      <c r="N4" s="92" t="s">
        <v>579</v>
      </c>
      <c r="O4" s="92"/>
      <c r="P4" s="92"/>
      <c r="Q4" s="41" t="str">
        <f t="shared" ref="Q4:Q18" si="1">IF(E4="","SELECT PROFILE",IF(AND(OR(C4="Menstruating - typical",C4="Heavy / prolonged bleeding"),F4&lt;18),"REVIEW IRON PROFILE",IF(AND(OR(D4="Pregnancy - trimester 1",D4="Pregnancy - trimester 2",D4="Pregnancy - trimester 3"),F4&lt;27),"REVIEW PREGNANCY PROFILE",IF(AND(D4="Lactation",F4&lt;9),"REVIEW LACTATION PROFILE","PROFILE LINKED - MONITOR"))))</f>
        <v>REVIEW IRON PROFILE</v>
      </c>
    </row>
    <row r="5" ht="54.0" customHeight="1">
      <c r="A5" s="45" t="str">
        <f>'Crew Allocation'!A5</f>
        <v>Crew 02</v>
      </c>
      <c r="B5" s="45" t="str">
        <f>'Crew Allocation'!B5</f>
        <v/>
      </c>
      <c r="C5" s="93"/>
      <c r="D5" s="76" t="str">
        <f>'Crew Allocation'!J5</f>
        <v>None</v>
      </c>
      <c r="E5" s="93"/>
      <c r="F5" s="76" t="str">
        <f>IFERROR(VLOOKUP(E5,'Physiology &amp; Needs'!$A$17:$G$29,2,FALSE),"")</f>
        <v/>
      </c>
      <c r="G5" s="76" t="str">
        <f>IFERROR(VLOOKUP(E5,'Physiology &amp; Needs'!$A$17:$G$29,3,FALSE),"")</f>
        <v/>
      </c>
      <c r="H5" s="76" t="str">
        <f>IFERROR(VLOOKUP(E5,'Physiology &amp; Needs'!$A$17:$G$29,4,FALSE),"")</f>
        <v/>
      </c>
      <c r="I5" s="76" t="str">
        <f>IFERROR(VLOOKUP(E5,'Physiology &amp; Needs'!$A$17:$G$29,5,FALSE),"")</f>
        <v/>
      </c>
      <c r="J5" s="76" t="str">
        <f>IFERROR(VLOOKUP(E5,'Physiology &amp; Needs'!$A$17:$G$29,6,FALSE),"")</f>
        <v/>
      </c>
      <c r="K5" s="76" t="str">
        <f>IFERROR(VLOOKUP(E5,'Physiology &amp; Needs'!$A$17:$G$29,7,FALSE),"")</f>
        <v/>
      </c>
      <c r="L5" s="93" t="s">
        <v>578</v>
      </c>
      <c r="M5" s="93" t="s">
        <v>578</v>
      </c>
      <c r="N5" s="93" t="s">
        <v>579</v>
      </c>
      <c r="O5" s="93"/>
      <c r="P5" s="93"/>
      <c r="Q5" s="53" t="str">
        <f t="shared" si="1"/>
        <v>SELECT PROFILE</v>
      </c>
    </row>
    <row r="6" ht="54.0" customHeight="1">
      <c r="A6" s="45" t="str">
        <f>'Crew Allocation'!A6</f>
        <v>Crew 03</v>
      </c>
      <c r="B6" s="45" t="str">
        <f>'Crew Allocation'!B6</f>
        <v/>
      </c>
      <c r="C6" s="93"/>
      <c r="D6" s="76" t="str">
        <f>'Crew Allocation'!J6</f>
        <v>None</v>
      </c>
      <c r="E6" s="93"/>
      <c r="F6" s="76" t="str">
        <f>IFERROR(VLOOKUP(E6,'Physiology &amp; Needs'!$A$17:$G$29,2,FALSE),"")</f>
        <v/>
      </c>
      <c r="G6" s="76" t="str">
        <f>IFERROR(VLOOKUP(E6,'Physiology &amp; Needs'!$A$17:$G$29,3,FALSE),"")</f>
        <v/>
      </c>
      <c r="H6" s="76" t="str">
        <f>IFERROR(VLOOKUP(E6,'Physiology &amp; Needs'!$A$17:$G$29,4,FALSE),"")</f>
        <v/>
      </c>
      <c r="I6" s="76" t="str">
        <f>IFERROR(VLOOKUP(E6,'Physiology &amp; Needs'!$A$17:$G$29,5,FALSE),"")</f>
        <v/>
      </c>
      <c r="J6" s="76" t="str">
        <f>IFERROR(VLOOKUP(E6,'Physiology &amp; Needs'!$A$17:$G$29,6,FALSE),"")</f>
        <v/>
      </c>
      <c r="K6" s="76" t="str">
        <f>IFERROR(VLOOKUP(E6,'Physiology &amp; Needs'!$A$17:$G$29,7,FALSE),"")</f>
        <v/>
      </c>
      <c r="L6" s="93" t="s">
        <v>578</v>
      </c>
      <c r="M6" s="93" t="s">
        <v>578</v>
      </c>
      <c r="N6" s="93" t="s">
        <v>579</v>
      </c>
      <c r="O6" s="93"/>
      <c r="P6" s="93"/>
      <c r="Q6" s="53" t="str">
        <f t="shared" si="1"/>
        <v>SELECT PROFILE</v>
      </c>
    </row>
    <row r="7" ht="54.0" customHeight="1">
      <c r="A7" s="45" t="str">
        <f>'Crew Allocation'!A7</f>
        <v>Crew 04</v>
      </c>
      <c r="B7" s="45" t="str">
        <f>'Crew Allocation'!B7</f>
        <v/>
      </c>
      <c r="C7" s="93"/>
      <c r="D7" s="76" t="str">
        <f>'Crew Allocation'!J7</f>
        <v>None</v>
      </c>
      <c r="E7" s="93"/>
      <c r="F7" s="76" t="str">
        <f>IFERROR(VLOOKUP(E7,'Physiology &amp; Needs'!$A$17:$G$29,2,FALSE),"")</f>
        <v/>
      </c>
      <c r="G7" s="76" t="str">
        <f>IFERROR(VLOOKUP(E7,'Physiology &amp; Needs'!$A$17:$G$29,3,FALSE),"")</f>
        <v/>
      </c>
      <c r="H7" s="76" t="str">
        <f>IFERROR(VLOOKUP(E7,'Physiology &amp; Needs'!$A$17:$G$29,4,FALSE),"")</f>
        <v/>
      </c>
      <c r="I7" s="76" t="str">
        <f>IFERROR(VLOOKUP(E7,'Physiology &amp; Needs'!$A$17:$G$29,5,FALSE),"")</f>
        <v/>
      </c>
      <c r="J7" s="76" t="str">
        <f>IFERROR(VLOOKUP(E7,'Physiology &amp; Needs'!$A$17:$G$29,6,FALSE),"")</f>
        <v/>
      </c>
      <c r="K7" s="76" t="str">
        <f>IFERROR(VLOOKUP(E7,'Physiology &amp; Needs'!$A$17:$G$29,7,FALSE),"")</f>
        <v/>
      </c>
      <c r="L7" s="93" t="s">
        <v>578</v>
      </c>
      <c r="M7" s="93" t="s">
        <v>578</v>
      </c>
      <c r="N7" s="93" t="s">
        <v>579</v>
      </c>
      <c r="O7" s="93"/>
      <c r="P7" s="93"/>
      <c r="Q7" s="53" t="str">
        <f t="shared" si="1"/>
        <v>SELECT PROFILE</v>
      </c>
    </row>
    <row r="8" ht="54.0" customHeight="1">
      <c r="A8" s="45" t="str">
        <f>'Crew Allocation'!A8</f>
        <v>Crew 05</v>
      </c>
      <c r="B8" s="45" t="str">
        <f>'Crew Allocation'!B8</f>
        <v/>
      </c>
      <c r="C8" s="93"/>
      <c r="D8" s="76" t="str">
        <f>'Crew Allocation'!J8</f>
        <v>None</v>
      </c>
      <c r="E8" s="93"/>
      <c r="F8" s="76" t="str">
        <f>IFERROR(VLOOKUP(E8,'Physiology &amp; Needs'!$A$17:$G$29,2,FALSE),"")</f>
        <v/>
      </c>
      <c r="G8" s="76" t="str">
        <f>IFERROR(VLOOKUP(E8,'Physiology &amp; Needs'!$A$17:$G$29,3,FALSE),"")</f>
        <v/>
      </c>
      <c r="H8" s="76" t="str">
        <f>IFERROR(VLOOKUP(E8,'Physiology &amp; Needs'!$A$17:$G$29,4,FALSE),"")</f>
        <v/>
      </c>
      <c r="I8" s="76" t="str">
        <f>IFERROR(VLOOKUP(E8,'Physiology &amp; Needs'!$A$17:$G$29,5,FALSE),"")</f>
        <v/>
      </c>
      <c r="J8" s="76" t="str">
        <f>IFERROR(VLOOKUP(E8,'Physiology &amp; Needs'!$A$17:$G$29,6,FALSE),"")</f>
        <v/>
      </c>
      <c r="K8" s="76" t="str">
        <f>IFERROR(VLOOKUP(E8,'Physiology &amp; Needs'!$A$17:$G$29,7,FALSE),"")</f>
        <v/>
      </c>
      <c r="L8" s="93" t="s">
        <v>578</v>
      </c>
      <c r="M8" s="93" t="s">
        <v>578</v>
      </c>
      <c r="N8" s="93" t="s">
        <v>579</v>
      </c>
      <c r="O8" s="93"/>
      <c r="P8" s="93"/>
      <c r="Q8" s="53" t="str">
        <f t="shared" si="1"/>
        <v>SELECT PROFILE</v>
      </c>
    </row>
    <row r="9" ht="54.0" customHeight="1">
      <c r="A9" s="45" t="str">
        <f>'Crew Allocation'!A9</f>
        <v>Crew 06</v>
      </c>
      <c r="B9" s="45" t="str">
        <f>'Crew Allocation'!B9</f>
        <v/>
      </c>
      <c r="C9" s="93"/>
      <c r="D9" s="76" t="str">
        <f>'Crew Allocation'!J9</f>
        <v>None</v>
      </c>
      <c r="E9" s="93"/>
      <c r="F9" s="76" t="str">
        <f>IFERROR(VLOOKUP(E9,'Physiology &amp; Needs'!$A$17:$G$29,2,FALSE),"")</f>
        <v/>
      </c>
      <c r="G9" s="76" t="str">
        <f>IFERROR(VLOOKUP(E9,'Physiology &amp; Needs'!$A$17:$G$29,3,FALSE),"")</f>
        <v/>
      </c>
      <c r="H9" s="76" t="str">
        <f>IFERROR(VLOOKUP(E9,'Physiology &amp; Needs'!$A$17:$G$29,4,FALSE),"")</f>
        <v/>
      </c>
      <c r="I9" s="76" t="str">
        <f>IFERROR(VLOOKUP(E9,'Physiology &amp; Needs'!$A$17:$G$29,5,FALSE),"")</f>
        <v/>
      </c>
      <c r="J9" s="76" t="str">
        <f>IFERROR(VLOOKUP(E9,'Physiology &amp; Needs'!$A$17:$G$29,6,FALSE),"")</f>
        <v/>
      </c>
      <c r="K9" s="76" t="str">
        <f>IFERROR(VLOOKUP(E9,'Physiology &amp; Needs'!$A$17:$G$29,7,FALSE),"")</f>
        <v/>
      </c>
      <c r="L9" s="93" t="s">
        <v>578</v>
      </c>
      <c r="M9" s="93" t="s">
        <v>578</v>
      </c>
      <c r="N9" s="93" t="s">
        <v>579</v>
      </c>
      <c r="O9" s="93"/>
      <c r="P9" s="93"/>
      <c r="Q9" s="53" t="str">
        <f t="shared" si="1"/>
        <v>SELECT PROFILE</v>
      </c>
    </row>
    <row r="10" ht="54.0" customHeight="1">
      <c r="A10" s="45" t="str">
        <f>'Crew Allocation'!A10</f>
        <v>Crew 07</v>
      </c>
      <c r="B10" s="45" t="str">
        <f>'Crew Allocation'!B10</f>
        <v/>
      </c>
      <c r="C10" s="93"/>
      <c r="D10" s="76" t="str">
        <f>'Crew Allocation'!J10</f>
        <v>None</v>
      </c>
      <c r="E10" s="93"/>
      <c r="F10" s="76" t="str">
        <f>IFERROR(VLOOKUP(E10,'Physiology &amp; Needs'!$A$17:$G$29,2,FALSE),"")</f>
        <v/>
      </c>
      <c r="G10" s="76" t="str">
        <f>IFERROR(VLOOKUP(E10,'Physiology &amp; Needs'!$A$17:$G$29,3,FALSE),"")</f>
        <v/>
      </c>
      <c r="H10" s="76" t="str">
        <f>IFERROR(VLOOKUP(E10,'Physiology &amp; Needs'!$A$17:$G$29,4,FALSE),"")</f>
        <v/>
      </c>
      <c r="I10" s="76" t="str">
        <f>IFERROR(VLOOKUP(E10,'Physiology &amp; Needs'!$A$17:$G$29,5,FALSE),"")</f>
        <v/>
      </c>
      <c r="J10" s="76" t="str">
        <f>IFERROR(VLOOKUP(E10,'Physiology &amp; Needs'!$A$17:$G$29,6,FALSE),"")</f>
        <v/>
      </c>
      <c r="K10" s="76" t="str">
        <f>IFERROR(VLOOKUP(E10,'Physiology &amp; Needs'!$A$17:$G$29,7,FALSE),"")</f>
        <v/>
      </c>
      <c r="L10" s="93" t="s">
        <v>578</v>
      </c>
      <c r="M10" s="93" t="s">
        <v>578</v>
      </c>
      <c r="N10" s="93" t="s">
        <v>579</v>
      </c>
      <c r="O10" s="93"/>
      <c r="P10" s="93"/>
      <c r="Q10" s="53" t="str">
        <f t="shared" si="1"/>
        <v>SELECT PROFILE</v>
      </c>
    </row>
    <row r="11" ht="54.0" customHeight="1">
      <c r="A11" s="45" t="str">
        <f>'Crew Allocation'!A11</f>
        <v>Crew 08</v>
      </c>
      <c r="B11" s="45" t="str">
        <f>'Crew Allocation'!B11</f>
        <v/>
      </c>
      <c r="C11" s="93"/>
      <c r="D11" s="76" t="str">
        <f>'Crew Allocation'!J11</f>
        <v>None</v>
      </c>
      <c r="E11" s="93"/>
      <c r="F11" s="76" t="str">
        <f>IFERROR(VLOOKUP(E11,'Physiology &amp; Needs'!$A$17:$G$29,2,FALSE),"")</f>
        <v/>
      </c>
      <c r="G11" s="76" t="str">
        <f>IFERROR(VLOOKUP(E11,'Physiology &amp; Needs'!$A$17:$G$29,3,FALSE),"")</f>
        <v/>
      </c>
      <c r="H11" s="76" t="str">
        <f>IFERROR(VLOOKUP(E11,'Physiology &amp; Needs'!$A$17:$G$29,4,FALSE),"")</f>
        <v/>
      </c>
      <c r="I11" s="76" t="str">
        <f>IFERROR(VLOOKUP(E11,'Physiology &amp; Needs'!$A$17:$G$29,5,FALSE),"")</f>
        <v/>
      </c>
      <c r="J11" s="76" t="str">
        <f>IFERROR(VLOOKUP(E11,'Physiology &amp; Needs'!$A$17:$G$29,6,FALSE),"")</f>
        <v/>
      </c>
      <c r="K11" s="76" t="str">
        <f>IFERROR(VLOOKUP(E11,'Physiology &amp; Needs'!$A$17:$G$29,7,FALSE),"")</f>
        <v/>
      </c>
      <c r="L11" s="93" t="s">
        <v>578</v>
      </c>
      <c r="M11" s="93" t="s">
        <v>578</v>
      </c>
      <c r="N11" s="93" t="s">
        <v>579</v>
      </c>
      <c r="O11" s="93"/>
      <c r="P11" s="93"/>
      <c r="Q11" s="53" t="str">
        <f t="shared" si="1"/>
        <v>SELECT PROFILE</v>
      </c>
    </row>
    <row r="12" ht="54.0" customHeight="1">
      <c r="A12" s="45" t="str">
        <f>'Crew Allocation'!A12</f>
        <v>Crew 09</v>
      </c>
      <c r="B12" s="45" t="str">
        <f>'Crew Allocation'!B12</f>
        <v/>
      </c>
      <c r="C12" s="93"/>
      <c r="D12" s="76" t="str">
        <f>'Crew Allocation'!J12</f>
        <v>None</v>
      </c>
      <c r="E12" s="93"/>
      <c r="F12" s="76" t="str">
        <f>IFERROR(VLOOKUP(E12,'Physiology &amp; Needs'!$A$17:$G$29,2,FALSE),"")</f>
        <v/>
      </c>
      <c r="G12" s="76" t="str">
        <f>IFERROR(VLOOKUP(E12,'Physiology &amp; Needs'!$A$17:$G$29,3,FALSE),"")</f>
        <v/>
      </c>
      <c r="H12" s="76" t="str">
        <f>IFERROR(VLOOKUP(E12,'Physiology &amp; Needs'!$A$17:$G$29,4,FALSE),"")</f>
        <v/>
      </c>
      <c r="I12" s="76" t="str">
        <f>IFERROR(VLOOKUP(E12,'Physiology &amp; Needs'!$A$17:$G$29,5,FALSE),"")</f>
        <v/>
      </c>
      <c r="J12" s="76" t="str">
        <f>IFERROR(VLOOKUP(E12,'Physiology &amp; Needs'!$A$17:$G$29,6,FALSE),"")</f>
        <v/>
      </c>
      <c r="K12" s="76" t="str">
        <f>IFERROR(VLOOKUP(E12,'Physiology &amp; Needs'!$A$17:$G$29,7,FALSE),"")</f>
        <v/>
      </c>
      <c r="L12" s="93" t="s">
        <v>578</v>
      </c>
      <c r="M12" s="93" t="s">
        <v>578</v>
      </c>
      <c r="N12" s="93" t="s">
        <v>579</v>
      </c>
      <c r="O12" s="93"/>
      <c r="P12" s="93"/>
      <c r="Q12" s="53" t="str">
        <f t="shared" si="1"/>
        <v>SELECT PROFILE</v>
      </c>
    </row>
    <row r="13" ht="54.0" customHeight="1">
      <c r="A13" s="45" t="str">
        <f>'Crew Allocation'!A13</f>
        <v>Crew 10</v>
      </c>
      <c r="B13" s="45" t="str">
        <f>'Crew Allocation'!B13</f>
        <v/>
      </c>
      <c r="C13" s="93"/>
      <c r="D13" s="76" t="str">
        <f>'Crew Allocation'!J13</f>
        <v>None</v>
      </c>
      <c r="E13" s="93"/>
      <c r="F13" s="76" t="str">
        <f>IFERROR(VLOOKUP(E13,'Physiology &amp; Needs'!$A$17:$G$29,2,FALSE),"")</f>
        <v/>
      </c>
      <c r="G13" s="76" t="str">
        <f>IFERROR(VLOOKUP(E13,'Physiology &amp; Needs'!$A$17:$G$29,3,FALSE),"")</f>
        <v/>
      </c>
      <c r="H13" s="76" t="str">
        <f>IFERROR(VLOOKUP(E13,'Physiology &amp; Needs'!$A$17:$G$29,4,FALSE),"")</f>
        <v/>
      </c>
      <c r="I13" s="76" t="str">
        <f>IFERROR(VLOOKUP(E13,'Physiology &amp; Needs'!$A$17:$G$29,5,FALSE),"")</f>
        <v/>
      </c>
      <c r="J13" s="76" t="str">
        <f>IFERROR(VLOOKUP(E13,'Physiology &amp; Needs'!$A$17:$G$29,6,FALSE),"")</f>
        <v/>
      </c>
      <c r="K13" s="76" t="str">
        <f>IFERROR(VLOOKUP(E13,'Physiology &amp; Needs'!$A$17:$G$29,7,FALSE),"")</f>
        <v/>
      </c>
      <c r="L13" s="93" t="s">
        <v>578</v>
      </c>
      <c r="M13" s="93" t="s">
        <v>578</v>
      </c>
      <c r="N13" s="93" t="s">
        <v>579</v>
      </c>
      <c r="O13" s="93"/>
      <c r="P13" s="93"/>
      <c r="Q13" s="53" t="str">
        <f t="shared" si="1"/>
        <v>SELECT PROFILE</v>
      </c>
    </row>
    <row r="14" ht="54.0" customHeight="1">
      <c r="A14" s="45" t="str">
        <f>'Crew Allocation'!A14</f>
        <v>Crew 11</v>
      </c>
      <c r="B14" s="45" t="str">
        <f>'Crew Allocation'!B14</f>
        <v/>
      </c>
      <c r="C14" s="93"/>
      <c r="D14" s="76" t="str">
        <f>'Crew Allocation'!J14</f>
        <v>None</v>
      </c>
      <c r="E14" s="93"/>
      <c r="F14" s="76" t="str">
        <f>IFERROR(VLOOKUP(E14,'Physiology &amp; Needs'!$A$17:$G$29,2,FALSE),"")</f>
        <v/>
      </c>
      <c r="G14" s="76" t="str">
        <f>IFERROR(VLOOKUP(E14,'Physiology &amp; Needs'!$A$17:$G$29,3,FALSE),"")</f>
        <v/>
      </c>
      <c r="H14" s="76" t="str">
        <f>IFERROR(VLOOKUP(E14,'Physiology &amp; Needs'!$A$17:$G$29,4,FALSE),"")</f>
        <v/>
      </c>
      <c r="I14" s="76" t="str">
        <f>IFERROR(VLOOKUP(E14,'Physiology &amp; Needs'!$A$17:$G$29,5,FALSE),"")</f>
        <v/>
      </c>
      <c r="J14" s="76" t="str">
        <f>IFERROR(VLOOKUP(E14,'Physiology &amp; Needs'!$A$17:$G$29,6,FALSE),"")</f>
        <v/>
      </c>
      <c r="K14" s="76" t="str">
        <f>IFERROR(VLOOKUP(E14,'Physiology &amp; Needs'!$A$17:$G$29,7,FALSE),"")</f>
        <v/>
      </c>
      <c r="L14" s="93" t="s">
        <v>578</v>
      </c>
      <c r="M14" s="93" t="s">
        <v>578</v>
      </c>
      <c r="N14" s="93" t="s">
        <v>579</v>
      </c>
      <c r="O14" s="93"/>
      <c r="P14" s="93"/>
      <c r="Q14" s="53" t="str">
        <f t="shared" si="1"/>
        <v>SELECT PROFILE</v>
      </c>
    </row>
    <row r="15" ht="54.0" customHeight="1">
      <c r="A15" s="45" t="str">
        <f>'Crew Allocation'!A15</f>
        <v>Crew 12</v>
      </c>
      <c r="B15" s="45" t="str">
        <f>'Crew Allocation'!B15</f>
        <v/>
      </c>
      <c r="C15" s="93"/>
      <c r="D15" s="76" t="str">
        <f>'Crew Allocation'!J15</f>
        <v>None</v>
      </c>
      <c r="E15" s="93"/>
      <c r="F15" s="76" t="str">
        <f>IFERROR(VLOOKUP(E15,'Physiology &amp; Needs'!$A$17:$G$29,2,FALSE),"")</f>
        <v/>
      </c>
      <c r="G15" s="76" t="str">
        <f>IFERROR(VLOOKUP(E15,'Physiology &amp; Needs'!$A$17:$G$29,3,FALSE),"")</f>
        <v/>
      </c>
      <c r="H15" s="76" t="str">
        <f>IFERROR(VLOOKUP(E15,'Physiology &amp; Needs'!$A$17:$G$29,4,FALSE),"")</f>
        <v/>
      </c>
      <c r="I15" s="76" t="str">
        <f>IFERROR(VLOOKUP(E15,'Physiology &amp; Needs'!$A$17:$G$29,5,FALSE),"")</f>
        <v/>
      </c>
      <c r="J15" s="76" t="str">
        <f>IFERROR(VLOOKUP(E15,'Physiology &amp; Needs'!$A$17:$G$29,6,FALSE),"")</f>
        <v/>
      </c>
      <c r="K15" s="76" t="str">
        <f>IFERROR(VLOOKUP(E15,'Physiology &amp; Needs'!$A$17:$G$29,7,FALSE),"")</f>
        <v/>
      </c>
      <c r="L15" s="93" t="s">
        <v>578</v>
      </c>
      <c r="M15" s="93" t="s">
        <v>578</v>
      </c>
      <c r="N15" s="93" t="s">
        <v>579</v>
      </c>
      <c r="O15" s="93"/>
      <c r="P15" s="93"/>
      <c r="Q15" s="53" t="str">
        <f t="shared" si="1"/>
        <v>SELECT PROFILE</v>
      </c>
    </row>
    <row r="16" ht="54.0" customHeight="1">
      <c r="A16" s="45" t="str">
        <f>'Crew Allocation'!A16</f>
        <v>Crew 13</v>
      </c>
      <c r="B16" s="45" t="str">
        <f>'Crew Allocation'!B16</f>
        <v/>
      </c>
      <c r="C16" s="93"/>
      <c r="D16" s="76" t="str">
        <f>'Crew Allocation'!J16</f>
        <v>None</v>
      </c>
      <c r="E16" s="93"/>
      <c r="F16" s="76" t="str">
        <f>IFERROR(VLOOKUP(E16,'Physiology &amp; Needs'!$A$17:$G$29,2,FALSE),"")</f>
        <v/>
      </c>
      <c r="G16" s="76" t="str">
        <f>IFERROR(VLOOKUP(E16,'Physiology &amp; Needs'!$A$17:$G$29,3,FALSE),"")</f>
        <v/>
      </c>
      <c r="H16" s="76" t="str">
        <f>IFERROR(VLOOKUP(E16,'Physiology &amp; Needs'!$A$17:$G$29,4,FALSE),"")</f>
        <v/>
      </c>
      <c r="I16" s="76" t="str">
        <f>IFERROR(VLOOKUP(E16,'Physiology &amp; Needs'!$A$17:$G$29,5,FALSE),"")</f>
        <v/>
      </c>
      <c r="J16" s="76" t="str">
        <f>IFERROR(VLOOKUP(E16,'Physiology &amp; Needs'!$A$17:$G$29,6,FALSE),"")</f>
        <v/>
      </c>
      <c r="K16" s="76" t="str">
        <f>IFERROR(VLOOKUP(E16,'Physiology &amp; Needs'!$A$17:$G$29,7,FALSE),"")</f>
        <v/>
      </c>
      <c r="L16" s="93" t="s">
        <v>578</v>
      </c>
      <c r="M16" s="93" t="s">
        <v>578</v>
      </c>
      <c r="N16" s="93" t="s">
        <v>579</v>
      </c>
      <c r="O16" s="93"/>
      <c r="P16" s="93"/>
      <c r="Q16" s="53" t="str">
        <f t="shared" si="1"/>
        <v>SELECT PROFILE</v>
      </c>
    </row>
    <row r="17" ht="54.0" customHeight="1">
      <c r="A17" s="45" t="str">
        <f>'Crew Allocation'!A17</f>
        <v>Crew 14</v>
      </c>
      <c r="B17" s="45" t="str">
        <f>'Crew Allocation'!B17</f>
        <v/>
      </c>
      <c r="C17" s="93"/>
      <c r="D17" s="76" t="str">
        <f>'Crew Allocation'!J17</f>
        <v>None</v>
      </c>
      <c r="E17" s="93"/>
      <c r="F17" s="76" t="str">
        <f>IFERROR(VLOOKUP(E17,'Physiology &amp; Needs'!$A$17:$G$29,2,FALSE),"")</f>
        <v/>
      </c>
      <c r="G17" s="76" t="str">
        <f>IFERROR(VLOOKUP(E17,'Physiology &amp; Needs'!$A$17:$G$29,3,FALSE),"")</f>
        <v/>
      </c>
      <c r="H17" s="76" t="str">
        <f>IFERROR(VLOOKUP(E17,'Physiology &amp; Needs'!$A$17:$G$29,4,FALSE),"")</f>
        <v/>
      </c>
      <c r="I17" s="76" t="str">
        <f>IFERROR(VLOOKUP(E17,'Physiology &amp; Needs'!$A$17:$G$29,5,FALSE),"")</f>
        <v/>
      </c>
      <c r="J17" s="76" t="str">
        <f>IFERROR(VLOOKUP(E17,'Physiology &amp; Needs'!$A$17:$G$29,6,FALSE),"")</f>
        <v/>
      </c>
      <c r="K17" s="76" t="str">
        <f>IFERROR(VLOOKUP(E17,'Physiology &amp; Needs'!$A$17:$G$29,7,FALSE),"")</f>
        <v/>
      </c>
      <c r="L17" s="93" t="s">
        <v>578</v>
      </c>
      <c r="M17" s="93" t="s">
        <v>578</v>
      </c>
      <c r="N17" s="93" t="s">
        <v>579</v>
      </c>
      <c r="O17" s="93"/>
      <c r="P17" s="93"/>
      <c r="Q17" s="53" t="str">
        <f t="shared" si="1"/>
        <v>SELECT PROFILE</v>
      </c>
    </row>
    <row r="18" ht="54.0" customHeight="1">
      <c r="A18" s="79" t="str">
        <f>'Crew Allocation'!A18</f>
        <v>Crew 15</v>
      </c>
      <c r="B18" s="79" t="str">
        <f>'Crew Allocation'!B18</f>
        <v/>
      </c>
      <c r="C18" s="102"/>
      <c r="D18" s="78" t="str">
        <f>'Crew Allocation'!J18</f>
        <v>None</v>
      </c>
      <c r="E18" s="102"/>
      <c r="F18" s="78" t="str">
        <f>IFERROR(VLOOKUP(E18,'Physiology &amp; Needs'!$A$17:$G$29,2,FALSE),"")</f>
        <v/>
      </c>
      <c r="G18" s="78" t="str">
        <f>IFERROR(VLOOKUP(E18,'Physiology &amp; Needs'!$A$17:$G$29,3,FALSE),"")</f>
        <v/>
      </c>
      <c r="H18" s="78" t="str">
        <f>IFERROR(VLOOKUP(E18,'Physiology &amp; Needs'!$A$17:$G$29,4,FALSE),"")</f>
        <v/>
      </c>
      <c r="I18" s="78" t="str">
        <f>IFERROR(VLOOKUP(E18,'Physiology &amp; Needs'!$A$17:$G$29,5,FALSE),"")</f>
        <v/>
      </c>
      <c r="J18" s="78" t="str">
        <f>IFERROR(VLOOKUP(E18,'Physiology &amp; Needs'!$A$17:$G$29,6,FALSE),"")</f>
        <v/>
      </c>
      <c r="K18" s="78" t="str">
        <f>IFERROR(VLOOKUP(E18,'Physiology &amp; Needs'!$A$17:$G$29,7,FALSE),"")</f>
        <v/>
      </c>
      <c r="L18" s="102" t="s">
        <v>578</v>
      </c>
      <c r="M18" s="102" t="s">
        <v>578</v>
      </c>
      <c r="N18" s="102" t="s">
        <v>579</v>
      </c>
      <c r="O18" s="102"/>
      <c r="P18" s="102"/>
      <c r="Q18" s="77" t="str">
        <f t="shared" si="1"/>
        <v>SELECT PROFILE</v>
      </c>
    </row>
    <row r="20">
      <c r="A20" s="103" t="s">
        <v>776</v>
      </c>
      <c r="B20" s="104"/>
      <c r="C20" s="104"/>
      <c r="D20" s="104"/>
      <c r="E20" s="104"/>
      <c r="F20" s="104"/>
      <c r="G20" s="104"/>
      <c r="H20" s="104"/>
      <c r="I20" s="104"/>
      <c r="J20" s="104"/>
      <c r="K20" s="104"/>
      <c r="L20" s="104"/>
      <c r="M20" s="104"/>
      <c r="N20" s="104"/>
      <c r="O20" s="104"/>
      <c r="P20" s="104"/>
      <c r="Q20" s="105"/>
    </row>
    <row r="21" ht="15.75" customHeight="1">
      <c r="A21" s="106"/>
      <c r="Q21" s="107"/>
    </row>
    <row r="22" ht="15.75" customHeight="1">
      <c r="A22" s="108"/>
      <c r="B22" s="109"/>
      <c r="C22" s="109"/>
      <c r="D22" s="109"/>
      <c r="E22" s="109"/>
      <c r="F22" s="109"/>
      <c r="G22" s="109"/>
      <c r="H22" s="109"/>
      <c r="I22" s="109"/>
      <c r="J22" s="109"/>
      <c r="K22" s="109"/>
      <c r="L22" s="109"/>
      <c r="M22" s="109"/>
      <c r="N22" s="109"/>
      <c r="O22" s="109"/>
      <c r="P22" s="109"/>
      <c r="Q22" s="110"/>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Q1"/>
    <mergeCell ref="A2:Q2"/>
    <mergeCell ref="A20:Q22"/>
  </mergeCells>
  <conditionalFormatting sqref="Q4:Q18">
    <cfRule type="containsText" dxfId="10" priority="1" operator="containsText" text="REVIEW">
      <formula>NOT(ISERROR(SEARCH(("REVIEW"),(Q4))))</formula>
    </cfRule>
  </conditionalFormatting>
  <conditionalFormatting sqref="Q4:Q18">
    <cfRule type="containsText" dxfId="8" priority="2" operator="containsText" text="LINKED">
      <formula>NOT(ISERROR(SEARCH(("LINKED"),(Q4))))</formula>
    </cfRule>
  </conditionalFormatting>
  <dataValidations>
    <dataValidation type="list" allowBlank="1" sqref="C4:C18">
      <formula1>"Not menstruating,Menstruating - typical,Heavy / prolonged bleeding,Suppressed / amenorrheic,Postmenopausal,Not applicable,Custom clinical"</formula1>
    </dataValidation>
    <dataValidation type="list" allowBlank="1" sqref="L4:L18">
      <formula1>"Nominal,Heavy exercise,EVA,Nausea / low appetite,Vomiting / diarrhea,Constipation,Reflux,Bloating / gas,Dry mucosa / respiratory,Menstrual symptoms / blood loss,Dental / soft diet,Renal-stone risk,Low mood / food fatigue,Food intolerance / allergy,Clinica"&amp;"l override"</formula1>
    </dataValidation>
    <dataValidation type="list" allowBlank="1" sqref="E4:E18">
      <formula1>"Adult 19-30 | female reference | menstruating,Adult 31-50 | female reference | menstruating,Adult 19-30 | female reference | non-menstruating,Adult 31-50 | female reference | non-menstruating,Adult 19-30 | male reference,Adult 31-50 | male reference,Age 5"&amp;"1-70 | female reference | postmenopausal,Age 51-70 | male reference,Pregnancy 19-30,Pregnancy 31-50,Lactation 19-30,Lactation 31-50,Custom clinical"</formula1>
    </dataValidation>
    <dataValidation type="list" allowBlank="1" sqref="M4:M18">
      <formula1>"Nominal,PRO+,ENERGY+,BONE+,HYDRO+,GUT+,GUT-REST,SOFT / WARM,LOW-ODOR,EMOTIONAL / FAMILIAR,CLINICAL"</formula1>
    </dataValidation>
  </dataValidations>
  <printOptions/>
  <pageMargins bottom="0.75" footer="0.0" header="0.0" left="0.7" right="0.7" top="0.75"/>
  <pageSetup orientation="landscape"/>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48.0"/>
    <col customWidth="1" min="2" max="7" width="18.0"/>
    <col customWidth="1" min="8" max="8" width="48.0"/>
    <col customWidth="1" min="9" max="9" width="72.0"/>
    <col customWidth="1" min="10" max="26" width="8.63"/>
  </cols>
  <sheetData>
    <row r="1" ht="30.0" customHeight="1">
      <c r="A1" s="1" t="s">
        <v>664</v>
      </c>
    </row>
    <row r="2" ht="33.75" customHeight="1">
      <c r="A2" s="11" t="s">
        <v>665</v>
      </c>
    </row>
    <row r="3" ht="30.0" customHeight="1">
      <c r="A3" s="15" t="s">
        <v>667</v>
      </c>
      <c r="B3" s="18" t="s">
        <v>668</v>
      </c>
      <c r="C3" s="18" t="s">
        <v>669</v>
      </c>
      <c r="D3" s="18" t="s">
        <v>670</v>
      </c>
      <c r="E3" s="18" t="s">
        <v>671</v>
      </c>
      <c r="F3" s="18" t="s">
        <v>672</v>
      </c>
      <c r="G3" s="97"/>
      <c r="H3" s="97"/>
      <c r="I3" s="98"/>
    </row>
    <row r="4" ht="96.0" customHeight="1">
      <c r="A4" s="41" t="s">
        <v>676</v>
      </c>
      <c r="B4" s="41" t="s">
        <v>677</v>
      </c>
      <c r="C4" s="41" t="s">
        <v>678</v>
      </c>
      <c r="D4" s="41" t="s">
        <v>679</v>
      </c>
      <c r="E4" s="41" t="s">
        <v>680</v>
      </c>
      <c r="F4" s="41" t="s">
        <v>681</v>
      </c>
      <c r="G4" s="99"/>
      <c r="H4" s="99"/>
      <c r="I4" s="99"/>
    </row>
    <row r="5" ht="96.0" customHeight="1">
      <c r="A5" s="53" t="s">
        <v>682</v>
      </c>
      <c r="B5" s="53" t="s">
        <v>684</v>
      </c>
      <c r="C5" s="53" t="s">
        <v>685</v>
      </c>
      <c r="D5" s="53" t="s">
        <v>686</v>
      </c>
      <c r="E5" s="53" t="s">
        <v>687</v>
      </c>
      <c r="F5" s="53" t="s">
        <v>681</v>
      </c>
      <c r="G5" s="100"/>
      <c r="H5" s="100"/>
      <c r="I5" s="100"/>
    </row>
    <row r="6" ht="96.0" customHeight="1">
      <c r="A6" s="53" t="s">
        <v>688</v>
      </c>
      <c r="B6" s="53" t="s">
        <v>689</v>
      </c>
      <c r="C6" s="53" t="s">
        <v>691</v>
      </c>
      <c r="D6" s="53" t="s">
        <v>693</v>
      </c>
      <c r="E6" s="53" t="s">
        <v>695</v>
      </c>
      <c r="F6" s="53" t="s">
        <v>681</v>
      </c>
      <c r="G6" s="100"/>
      <c r="H6" s="100"/>
      <c r="I6" s="100"/>
    </row>
    <row r="7" ht="96.0" customHeight="1">
      <c r="A7" s="53" t="s">
        <v>696</v>
      </c>
      <c r="B7" s="53" t="s">
        <v>697</v>
      </c>
      <c r="C7" s="53" t="s">
        <v>698</v>
      </c>
      <c r="D7" s="53" t="s">
        <v>700</v>
      </c>
      <c r="E7" s="53" t="s">
        <v>701</v>
      </c>
      <c r="F7" s="53" t="s">
        <v>702</v>
      </c>
      <c r="G7" s="100"/>
      <c r="H7" s="100"/>
      <c r="I7" s="100"/>
    </row>
    <row r="8" ht="96.0" customHeight="1">
      <c r="A8" s="53" t="s">
        <v>703</v>
      </c>
      <c r="B8" s="53" t="s">
        <v>704</v>
      </c>
      <c r="C8" s="53" t="s">
        <v>706</v>
      </c>
      <c r="D8" s="53" t="s">
        <v>707</v>
      </c>
      <c r="E8" s="53" t="s">
        <v>708</v>
      </c>
      <c r="F8" s="53" t="s">
        <v>709</v>
      </c>
      <c r="G8" s="100"/>
      <c r="H8" s="100"/>
      <c r="I8" s="100"/>
    </row>
    <row r="9" ht="96.0" customHeight="1">
      <c r="A9" s="53" t="s">
        <v>710</v>
      </c>
      <c r="B9" s="53" t="s">
        <v>711</v>
      </c>
      <c r="C9" s="53" t="s">
        <v>712</v>
      </c>
      <c r="D9" s="53" t="s">
        <v>714</v>
      </c>
      <c r="E9" s="53" t="s">
        <v>716</v>
      </c>
      <c r="F9" s="53" t="s">
        <v>718</v>
      </c>
      <c r="G9" s="100"/>
      <c r="H9" s="100"/>
      <c r="I9" s="100"/>
    </row>
    <row r="10" ht="96.0" customHeight="1">
      <c r="A10" s="53" t="s">
        <v>719</v>
      </c>
      <c r="B10" s="53" t="s">
        <v>720</v>
      </c>
      <c r="C10" s="53" t="s">
        <v>721</v>
      </c>
      <c r="D10" s="53" t="s">
        <v>722</v>
      </c>
      <c r="E10" s="53" t="s">
        <v>723</v>
      </c>
      <c r="F10" s="53" t="s">
        <v>724</v>
      </c>
      <c r="G10" s="100"/>
      <c r="H10" s="100"/>
      <c r="I10" s="100"/>
    </row>
    <row r="11" ht="96.0" customHeight="1">
      <c r="A11" s="53" t="s">
        <v>725</v>
      </c>
      <c r="B11" s="53" t="s">
        <v>726</v>
      </c>
      <c r="C11" s="53" t="s">
        <v>727</v>
      </c>
      <c r="D11" s="53" t="s">
        <v>729</v>
      </c>
      <c r="E11" s="53" t="s">
        <v>730</v>
      </c>
      <c r="F11" s="53" t="s">
        <v>731</v>
      </c>
      <c r="G11" s="100"/>
      <c r="H11" s="100"/>
      <c r="I11" s="100"/>
    </row>
    <row r="12" ht="96.0" customHeight="1">
      <c r="A12" s="77" t="s">
        <v>732</v>
      </c>
      <c r="B12" s="77" t="s">
        <v>733</v>
      </c>
      <c r="C12" s="77" t="s">
        <v>734</v>
      </c>
      <c r="D12" s="77" t="s">
        <v>735</v>
      </c>
      <c r="E12" s="77" t="s">
        <v>736</v>
      </c>
      <c r="F12" s="77" t="s">
        <v>738</v>
      </c>
      <c r="G12" s="101"/>
      <c r="H12" s="101"/>
      <c r="I12" s="101"/>
    </row>
    <row r="15">
      <c r="A15" s="27" t="s">
        <v>741</v>
      </c>
      <c r="B15" s="4"/>
      <c r="C15" s="4"/>
      <c r="D15" s="4"/>
      <c r="E15" s="4"/>
      <c r="F15" s="4"/>
      <c r="G15" s="4"/>
      <c r="H15" s="4"/>
      <c r="I15" s="4"/>
    </row>
    <row r="16" ht="30.0" customHeight="1">
      <c r="A16" s="15" t="s">
        <v>742</v>
      </c>
      <c r="B16" s="18" t="s">
        <v>54</v>
      </c>
      <c r="C16" s="18" t="s">
        <v>51</v>
      </c>
      <c r="D16" s="18" t="s">
        <v>743</v>
      </c>
      <c r="E16" s="18" t="s">
        <v>80</v>
      </c>
      <c r="F16" s="18" t="s">
        <v>745</v>
      </c>
      <c r="G16" s="18" t="s">
        <v>746</v>
      </c>
      <c r="H16" s="18" t="s">
        <v>747</v>
      </c>
      <c r="I16" s="32" t="s">
        <v>748</v>
      </c>
    </row>
    <row r="17" ht="66.0" customHeight="1">
      <c r="A17" s="41" t="s">
        <v>749</v>
      </c>
      <c r="B17" s="75">
        <v>18.0</v>
      </c>
      <c r="C17" s="75">
        <v>1000.0</v>
      </c>
      <c r="D17" s="75">
        <v>400.0</v>
      </c>
      <c r="E17" s="75">
        <v>2.4</v>
      </c>
      <c r="F17" s="75">
        <v>310.0</v>
      </c>
      <c r="G17" s="75">
        <v>8.0</v>
      </c>
      <c r="H17" s="41" t="s">
        <v>753</v>
      </c>
      <c r="I17" s="41" t="s">
        <v>754</v>
      </c>
    </row>
    <row r="18" ht="66.0" customHeight="1">
      <c r="A18" s="53" t="s">
        <v>755</v>
      </c>
      <c r="B18" s="76">
        <v>18.0</v>
      </c>
      <c r="C18" s="76">
        <v>1000.0</v>
      </c>
      <c r="D18" s="76">
        <v>400.0</v>
      </c>
      <c r="E18" s="76">
        <v>2.4</v>
      </c>
      <c r="F18" s="76">
        <v>320.0</v>
      </c>
      <c r="G18" s="76">
        <v>8.0</v>
      </c>
      <c r="H18" s="53" t="s">
        <v>753</v>
      </c>
      <c r="I18" s="53" t="s">
        <v>754</v>
      </c>
    </row>
    <row r="19" ht="66.0" customHeight="1">
      <c r="A19" s="53" t="s">
        <v>571</v>
      </c>
      <c r="B19" s="76">
        <v>8.0</v>
      </c>
      <c r="C19" s="76">
        <v>1000.0</v>
      </c>
      <c r="D19" s="76">
        <v>400.0</v>
      </c>
      <c r="E19" s="76">
        <v>2.4</v>
      </c>
      <c r="F19" s="76">
        <v>310.0</v>
      </c>
      <c r="G19" s="76">
        <v>8.0</v>
      </c>
      <c r="H19" s="53" t="s">
        <v>758</v>
      </c>
      <c r="I19" s="53" t="s">
        <v>754</v>
      </c>
    </row>
    <row r="20" ht="66.0" customHeight="1">
      <c r="A20" s="53" t="s">
        <v>760</v>
      </c>
      <c r="B20" s="76">
        <v>8.0</v>
      </c>
      <c r="C20" s="76">
        <v>1000.0</v>
      </c>
      <c r="D20" s="76">
        <v>400.0</v>
      </c>
      <c r="E20" s="76">
        <v>2.4</v>
      </c>
      <c r="F20" s="76">
        <v>320.0</v>
      </c>
      <c r="G20" s="76">
        <v>8.0</v>
      </c>
      <c r="H20" s="53" t="s">
        <v>758</v>
      </c>
      <c r="I20" s="53" t="s">
        <v>754</v>
      </c>
    </row>
    <row r="21" ht="66.0" customHeight="1">
      <c r="A21" s="53" t="s">
        <v>762</v>
      </c>
      <c r="B21" s="76">
        <v>8.0</v>
      </c>
      <c r="C21" s="76">
        <v>1000.0</v>
      </c>
      <c r="D21" s="76">
        <v>400.0</v>
      </c>
      <c r="E21" s="76">
        <v>2.4</v>
      </c>
      <c r="F21" s="76">
        <v>400.0</v>
      </c>
      <c r="G21" s="76">
        <v>11.0</v>
      </c>
      <c r="H21" s="53" t="s">
        <v>763</v>
      </c>
      <c r="I21" s="53" t="s">
        <v>754</v>
      </c>
    </row>
    <row r="22" ht="66.0" customHeight="1">
      <c r="A22" s="53" t="s">
        <v>766</v>
      </c>
      <c r="B22" s="76">
        <v>8.0</v>
      </c>
      <c r="C22" s="76">
        <v>1000.0</v>
      </c>
      <c r="D22" s="76">
        <v>400.0</v>
      </c>
      <c r="E22" s="76">
        <v>2.4</v>
      </c>
      <c r="F22" s="76">
        <v>420.0</v>
      </c>
      <c r="G22" s="76">
        <v>11.0</v>
      </c>
      <c r="H22" s="53" t="s">
        <v>763</v>
      </c>
      <c r="I22" s="53" t="s">
        <v>754</v>
      </c>
    </row>
    <row r="23" ht="66.0" customHeight="1">
      <c r="A23" s="53" t="s">
        <v>770</v>
      </c>
      <c r="B23" s="76">
        <v>8.0</v>
      </c>
      <c r="C23" s="76">
        <v>1200.0</v>
      </c>
      <c r="D23" s="76">
        <v>400.0</v>
      </c>
      <c r="E23" s="76">
        <v>2.4</v>
      </c>
      <c r="F23" s="76">
        <v>320.0</v>
      </c>
      <c r="G23" s="76">
        <v>8.0</v>
      </c>
      <c r="H23" s="53" t="s">
        <v>771</v>
      </c>
      <c r="I23" s="53" t="s">
        <v>754</v>
      </c>
    </row>
    <row r="24" ht="66.0" customHeight="1">
      <c r="A24" s="53" t="s">
        <v>775</v>
      </c>
      <c r="B24" s="76">
        <v>8.0</v>
      </c>
      <c r="C24" s="76">
        <v>1000.0</v>
      </c>
      <c r="D24" s="76">
        <v>400.0</v>
      </c>
      <c r="E24" s="76">
        <v>2.4</v>
      </c>
      <c r="F24" s="76">
        <v>420.0</v>
      </c>
      <c r="G24" s="76">
        <v>11.0</v>
      </c>
      <c r="H24" s="53" t="s">
        <v>778</v>
      </c>
      <c r="I24" s="53" t="s">
        <v>754</v>
      </c>
    </row>
    <row r="25" ht="66.0" customHeight="1">
      <c r="A25" s="53" t="s">
        <v>779</v>
      </c>
      <c r="B25" s="76">
        <v>27.0</v>
      </c>
      <c r="C25" s="76">
        <v>1000.0</v>
      </c>
      <c r="D25" s="76">
        <v>600.0</v>
      </c>
      <c r="E25" s="76">
        <v>2.6</v>
      </c>
      <c r="F25" s="76">
        <v>350.0</v>
      </c>
      <c r="G25" s="76">
        <v>11.0</v>
      </c>
      <c r="H25" s="53" t="s">
        <v>781</v>
      </c>
      <c r="I25" s="53" t="s">
        <v>754</v>
      </c>
    </row>
    <row r="26" ht="66.0" customHeight="1">
      <c r="A26" s="53" t="s">
        <v>785</v>
      </c>
      <c r="B26" s="76">
        <v>27.0</v>
      </c>
      <c r="C26" s="76">
        <v>1000.0</v>
      </c>
      <c r="D26" s="76">
        <v>600.0</v>
      </c>
      <c r="E26" s="76">
        <v>2.6</v>
      </c>
      <c r="F26" s="76">
        <v>360.0</v>
      </c>
      <c r="G26" s="76">
        <v>11.0</v>
      </c>
      <c r="H26" s="53" t="s">
        <v>781</v>
      </c>
      <c r="I26" s="53" t="s">
        <v>754</v>
      </c>
    </row>
    <row r="27" ht="66.0" customHeight="1">
      <c r="A27" s="53" t="s">
        <v>790</v>
      </c>
      <c r="B27" s="76">
        <v>9.0</v>
      </c>
      <c r="C27" s="76">
        <v>1000.0</v>
      </c>
      <c r="D27" s="76">
        <v>500.0</v>
      </c>
      <c r="E27" s="76">
        <v>2.8</v>
      </c>
      <c r="F27" s="76">
        <v>310.0</v>
      </c>
      <c r="G27" s="76">
        <v>12.0</v>
      </c>
      <c r="H27" s="53" t="s">
        <v>794</v>
      </c>
      <c r="I27" s="53" t="s">
        <v>754</v>
      </c>
    </row>
    <row r="28" ht="66.0" customHeight="1">
      <c r="A28" s="53" t="s">
        <v>795</v>
      </c>
      <c r="B28" s="76">
        <v>9.0</v>
      </c>
      <c r="C28" s="76">
        <v>1000.0</v>
      </c>
      <c r="D28" s="76">
        <v>500.0</v>
      </c>
      <c r="E28" s="76">
        <v>2.8</v>
      </c>
      <c r="F28" s="76">
        <v>320.0</v>
      </c>
      <c r="G28" s="76">
        <v>12.0</v>
      </c>
      <c r="H28" s="53" t="s">
        <v>794</v>
      </c>
      <c r="I28" s="53" t="s">
        <v>754</v>
      </c>
    </row>
    <row r="29" ht="66.0" customHeight="1">
      <c r="A29" s="77" t="s">
        <v>797</v>
      </c>
      <c r="B29" s="112"/>
      <c r="C29" s="112"/>
      <c r="D29" s="112"/>
      <c r="E29" s="112"/>
      <c r="F29" s="112"/>
      <c r="G29" s="112"/>
      <c r="H29" s="77" t="s">
        <v>801</v>
      </c>
      <c r="I29" s="77" t="s">
        <v>754</v>
      </c>
    </row>
    <row r="30" ht="15.75" customHeight="1"/>
    <row r="31" ht="15.75" customHeight="1"/>
    <row r="32" ht="15.75" customHeight="1"/>
    <row r="33" ht="15.75" customHeight="1">
      <c r="A33" s="14" t="s">
        <v>802</v>
      </c>
      <c r="B33" s="4"/>
      <c r="C33" s="4"/>
      <c r="D33" s="4"/>
      <c r="E33" s="4"/>
      <c r="F33" s="4"/>
      <c r="G33" s="4"/>
      <c r="H33" s="4"/>
      <c r="I33" s="4"/>
    </row>
    <row r="34" ht="30.0" customHeight="1">
      <c r="A34" s="15" t="s">
        <v>803</v>
      </c>
      <c r="B34" s="18" t="s">
        <v>804</v>
      </c>
      <c r="C34" s="18" t="s">
        <v>805</v>
      </c>
      <c r="D34" s="32" t="s">
        <v>806</v>
      </c>
    </row>
    <row r="35" ht="51.75" customHeight="1">
      <c r="A35" s="41" t="s">
        <v>466</v>
      </c>
      <c r="B35" s="41">
        <v>0.0</v>
      </c>
      <c r="C35" s="41" t="s">
        <v>807</v>
      </c>
      <c r="D35" s="41" t="s">
        <v>808</v>
      </c>
    </row>
    <row r="36" ht="51.75" customHeight="1">
      <c r="A36" s="53" t="s">
        <v>809</v>
      </c>
      <c r="B36" s="53">
        <v>0.0</v>
      </c>
      <c r="C36" s="53" t="s">
        <v>810</v>
      </c>
      <c r="D36" s="53" t="s">
        <v>808</v>
      </c>
    </row>
    <row r="37" ht="51.75" customHeight="1">
      <c r="A37" s="53" t="s">
        <v>811</v>
      </c>
      <c r="B37" s="53">
        <v>340.0</v>
      </c>
      <c r="C37" s="53" t="s">
        <v>812</v>
      </c>
      <c r="D37" s="53" t="s">
        <v>808</v>
      </c>
    </row>
    <row r="38" ht="51.75" customHeight="1">
      <c r="A38" s="53" t="s">
        <v>813</v>
      </c>
      <c r="B38" s="53">
        <v>452.0</v>
      </c>
      <c r="C38" s="53" t="s">
        <v>814</v>
      </c>
      <c r="D38" s="53" t="s">
        <v>808</v>
      </c>
    </row>
    <row r="39" ht="51.75" customHeight="1">
      <c r="A39" s="53" t="s">
        <v>719</v>
      </c>
      <c r="B39" s="53">
        <v>330.0</v>
      </c>
      <c r="C39" s="53" t="s">
        <v>815</v>
      </c>
      <c r="D39" s="53" t="s">
        <v>816</v>
      </c>
    </row>
    <row r="40" ht="51.75" customHeight="1">
      <c r="A40" s="77" t="s">
        <v>797</v>
      </c>
      <c r="B40" s="77">
        <v>0.0</v>
      </c>
      <c r="C40" s="77" t="s">
        <v>817</v>
      </c>
      <c r="D40" s="77" t="s">
        <v>808</v>
      </c>
    </row>
    <row r="41" ht="15.75" customHeight="1"/>
    <row r="42" ht="15.75" customHeight="1">
      <c r="A42" s="113" t="s">
        <v>818</v>
      </c>
      <c r="B42" s="114"/>
      <c r="C42" s="114"/>
      <c r="D42" s="114"/>
      <c r="E42" s="114"/>
      <c r="F42" s="114"/>
      <c r="G42" s="114"/>
      <c r="H42" s="114"/>
      <c r="I42" s="115"/>
    </row>
    <row r="43" ht="15.75" customHeight="1">
      <c r="A43" s="116"/>
      <c r="I43" s="117"/>
    </row>
    <row r="44" ht="15.75" customHeight="1">
      <c r="A44" s="118"/>
      <c r="B44" s="119"/>
      <c r="C44" s="119"/>
      <c r="D44" s="119"/>
      <c r="E44" s="119"/>
      <c r="F44" s="119"/>
      <c r="G44" s="119"/>
      <c r="H44" s="119"/>
      <c r="I44" s="120"/>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I1"/>
    <mergeCell ref="A2:I2"/>
    <mergeCell ref="A15:I15"/>
    <mergeCell ref="A33:I33"/>
    <mergeCell ref="A42:I44"/>
  </mergeCells>
  <printOptions/>
  <pageMargins bottom="0.75" footer="0.0" header="0.0" left="0.7" right="0.7" top="0.75"/>
  <pageSetup orientation="landscape"/>
  <drawing r:id="rId1"/>
  <tableParts count="3">
    <tablePart r:id="rId5"/>
    <tablePart r:id="rId6"/>
    <tablePart r:id="rId7"/>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31.0"/>
    <col customWidth="1" min="2" max="2" width="28.0"/>
    <col customWidth="1" min="3" max="3" width="38.0"/>
    <col customWidth="1" min="4" max="4" width="24.0"/>
    <col customWidth="1" min="5" max="5" width="38.0"/>
    <col customWidth="1" min="6" max="6" width="43.0"/>
    <col customWidth="1" min="7" max="7" width="38.0"/>
    <col customWidth="1" min="8" max="8" width="37.0"/>
    <col customWidth="1" min="9" max="9" width="35.0"/>
    <col customWidth="1" min="10" max="10" width="28.0"/>
    <col customWidth="1" min="11" max="11" width="40.0"/>
    <col customWidth="1" min="12" max="12" width="42.0"/>
    <col customWidth="1" min="13" max="26" width="8.63"/>
  </cols>
  <sheetData>
    <row r="1" ht="30.0" customHeight="1">
      <c r="A1" s="1" t="s">
        <v>819</v>
      </c>
    </row>
    <row r="2" ht="33.75" customHeight="1">
      <c r="A2" s="11" t="s">
        <v>820</v>
      </c>
    </row>
    <row r="4">
      <c r="A4" s="3" t="s">
        <v>821</v>
      </c>
      <c r="B4" s="4"/>
      <c r="C4" s="4"/>
      <c r="D4" s="4"/>
      <c r="E4" s="4"/>
      <c r="F4" s="4"/>
      <c r="G4" s="4"/>
      <c r="H4" s="4"/>
      <c r="I4" s="4"/>
      <c r="J4" s="4"/>
      <c r="K4" s="4"/>
      <c r="L4" s="4"/>
    </row>
    <row r="5">
      <c r="A5" s="121" t="s">
        <v>822</v>
      </c>
      <c r="B5" s="114"/>
      <c r="C5" s="114"/>
      <c r="D5" s="114"/>
      <c r="E5" s="114"/>
      <c r="F5" s="114"/>
      <c r="G5" s="114"/>
      <c r="H5" s="114"/>
      <c r="I5" s="114"/>
      <c r="J5" s="114"/>
      <c r="K5" s="114"/>
      <c r="L5" s="115"/>
    </row>
    <row r="6">
      <c r="A6" s="116"/>
      <c r="L6" s="117"/>
    </row>
    <row r="7">
      <c r="A7" s="118"/>
      <c r="B7" s="119"/>
      <c r="C7" s="119"/>
      <c r="D7" s="119"/>
      <c r="E7" s="119"/>
      <c r="F7" s="119"/>
      <c r="G7" s="119"/>
      <c r="H7" s="119"/>
      <c r="I7" s="119"/>
      <c r="J7" s="119"/>
      <c r="K7" s="119"/>
      <c r="L7" s="120"/>
    </row>
    <row r="9">
      <c r="A9" s="14" t="s">
        <v>823</v>
      </c>
      <c r="B9" s="4"/>
      <c r="C9" s="4"/>
      <c r="D9" s="4"/>
      <c r="E9" s="4"/>
      <c r="F9" s="4"/>
      <c r="G9" s="4"/>
      <c r="H9" s="4"/>
      <c r="I9" s="4"/>
      <c r="J9" s="4"/>
      <c r="K9" s="4"/>
      <c r="L9" s="4"/>
    </row>
    <row r="10">
      <c r="A10" s="103" t="s">
        <v>824</v>
      </c>
      <c r="B10" s="104"/>
      <c r="C10" s="104"/>
      <c r="D10" s="104"/>
      <c r="E10" s="104"/>
      <c r="F10" s="104"/>
      <c r="G10" s="104"/>
      <c r="H10" s="104"/>
      <c r="I10" s="104"/>
      <c r="J10" s="104"/>
      <c r="K10" s="104"/>
      <c r="L10" s="105"/>
    </row>
    <row r="11">
      <c r="A11" s="106"/>
      <c r="L11" s="107"/>
    </row>
    <row r="12">
      <c r="A12" s="108"/>
      <c r="B12" s="109"/>
      <c r="C12" s="109"/>
      <c r="D12" s="109"/>
      <c r="E12" s="109"/>
      <c r="F12" s="109"/>
      <c r="G12" s="109"/>
      <c r="H12" s="109"/>
      <c r="I12" s="109"/>
      <c r="J12" s="109"/>
      <c r="K12" s="109"/>
      <c r="L12" s="110"/>
    </row>
    <row r="14">
      <c r="A14" s="27" t="s">
        <v>826</v>
      </c>
      <c r="B14" s="4"/>
      <c r="C14" s="4"/>
      <c r="D14" s="4"/>
      <c r="E14" s="4"/>
      <c r="F14" s="4"/>
      <c r="G14" s="4"/>
      <c r="H14" s="4"/>
      <c r="I14" s="4"/>
      <c r="J14" s="4"/>
      <c r="K14" s="4"/>
      <c r="L14" s="4"/>
    </row>
    <row r="15" ht="30.0" customHeight="1">
      <c r="A15" s="15" t="s">
        <v>829</v>
      </c>
      <c r="B15" s="18" t="s">
        <v>830</v>
      </c>
      <c r="C15" s="18" t="s">
        <v>832</v>
      </c>
      <c r="D15" s="18" t="s">
        <v>834</v>
      </c>
      <c r="E15" s="18" t="s">
        <v>836</v>
      </c>
      <c r="F15" s="18" t="s">
        <v>839</v>
      </c>
      <c r="G15" s="18" t="s">
        <v>841</v>
      </c>
      <c r="H15" s="18" t="s">
        <v>844</v>
      </c>
      <c r="I15" s="18" t="s">
        <v>847</v>
      </c>
      <c r="J15" s="18" t="s">
        <v>849</v>
      </c>
      <c r="K15" s="18" t="s">
        <v>851</v>
      </c>
      <c r="L15" s="32" t="s">
        <v>853</v>
      </c>
    </row>
    <row r="16" ht="126.0" customHeight="1">
      <c r="A16" s="41" t="s">
        <v>856</v>
      </c>
      <c r="B16" s="41" t="s">
        <v>859</v>
      </c>
      <c r="C16" s="41" t="s">
        <v>860</v>
      </c>
      <c r="D16" s="41" t="s">
        <v>863</v>
      </c>
      <c r="E16" s="41" t="s">
        <v>865</v>
      </c>
      <c r="F16" s="41" t="s">
        <v>868</v>
      </c>
      <c r="G16" s="41" t="s">
        <v>870</v>
      </c>
      <c r="H16" s="41" t="s">
        <v>872</v>
      </c>
      <c r="I16" s="41" t="s">
        <v>874</v>
      </c>
      <c r="J16" s="41" t="s">
        <v>877</v>
      </c>
      <c r="K16" s="41" t="s">
        <v>879</v>
      </c>
      <c r="L16" s="122" t="s">
        <v>881</v>
      </c>
    </row>
    <row r="17" ht="126.0" customHeight="1">
      <c r="A17" s="53" t="s">
        <v>885</v>
      </c>
      <c r="B17" s="53" t="s">
        <v>888</v>
      </c>
      <c r="C17" s="53" t="s">
        <v>891</v>
      </c>
      <c r="D17" s="53" t="s">
        <v>863</v>
      </c>
      <c r="E17" s="53" t="s">
        <v>895</v>
      </c>
      <c r="F17" s="53" t="s">
        <v>898</v>
      </c>
      <c r="G17" s="53" t="s">
        <v>901</v>
      </c>
      <c r="H17" s="53" t="s">
        <v>903</v>
      </c>
      <c r="I17" s="53" t="s">
        <v>906</v>
      </c>
      <c r="J17" s="53" t="s">
        <v>908</v>
      </c>
      <c r="K17" s="53" t="s">
        <v>911</v>
      </c>
      <c r="L17" s="123" t="s">
        <v>913</v>
      </c>
    </row>
    <row r="18" ht="126.0" customHeight="1">
      <c r="A18" s="53" t="s">
        <v>916</v>
      </c>
      <c r="B18" s="53" t="s">
        <v>918</v>
      </c>
      <c r="C18" s="53" t="s">
        <v>921</v>
      </c>
      <c r="D18" s="53" t="s">
        <v>923</v>
      </c>
      <c r="E18" s="53" t="s">
        <v>926</v>
      </c>
      <c r="F18" s="53" t="s">
        <v>929</v>
      </c>
      <c r="G18" s="53" t="s">
        <v>931</v>
      </c>
      <c r="H18" s="53" t="s">
        <v>933</v>
      </c>
      <c r="I18" s="53" t="s">
        <v>936</v>
      </c>
      <c r="J18" s="53" t="s">
        <v>939</v>
      </c>
      <c r="K18" s="53" t="s">
        <v>941</v>
      </c>
      <c r="L18" s="123" t="s">
        <v>944</v>
      </c>
    </row>
    <row r="19" ht="126.0" customHeight="1">
      <c r="A19" s="53" t="s">
        <v>947</v>
      </c>
      <c r="B19" s="53" t="s">
        <v>948</v>
      </c>
      <c r="C19" s="53" t="s">
        <v>952</v>
      </c>
      <c r="D19" s="53" t="s">
        <v>955</v>
      </c>
      <c r="E19" s="53" t="s">
        <v>957</v>
      </c>
      <c r="F19" s="53" t="s">
        <v>960</v>
      </c>
      <c r="G19" s="53" t="s">
        <v>963</v>
      </c>
      <c r="H19" s="53" t="s">
        <v>965</v>
      </c>
      <c r="I19" s="53" t="s">
        <v>968</v>
      </c>
      <c r="J19" s="53" t="s">
        <v>971</v>
      </c>
      <c r="K19" s="53" t="s">
        <v>973</v>
      </c>
      <c r="L19" s="123" t="s">
        <v>976</v>
      </c>
    </row>
    <row r="20" ht="126.0" customHeight="1">
      <c r="A20" s="53" t="s">
        <v>979</v>
      </c>
      <c r="B20" s="53" t="s">
        <v>981</v>
      </c>
      <c r="C20" s="53" t="s">
        <v>984</v>
      </c>
      <c r="D20" s="53" t="s">
        <v>986</v>
      </c>
      <c r="E20" s="53" t="s">
        <v>989</v>
      </c>
      <c r="F20" s="53" t="s">
        <v>991</v>
      </c>
      <c r="G20" s="53" t="s">
        <v>994</v>
      </c>
      <c r="H20" s="53" t="s">
        <v>997</v>
      </c>
      <c r="I20" s="53" t="s">
        <v>999</v>
      </c>
      <c r="J20" s="53" t="s">
        <v>1002</v>
      </c>
      <c r="K20" s="53" t="s">
        <v>1004</v>
      </c>
      <c r="L20" s="123" t="s">
        <v>1007</v>
      </c>
    </row>
    <row r="21" ht="126.0" customHeight="1">
      <c r="A21" s="53" t="s">
        <v>1010</v>
      </c>
      <c r="B21" s="53" t="s">
        <v>1012</v>
      </c>
      <c r="C21" s="53" t="s">
        <v>1015</v>
      </c>
      <c r="D21" s="53" t="s">
        <v>1017</v>
      </c>
      <c r="E21" s="53" t="s">
        <v>1020</v>
      </c>
      <c r="F21" s="53" t="s">
        <v>1022</v>
      </c>
      <c r="G21" s="53" t="s">
        <v>1025</v>
      </c>
      <c r="H21" s="53" t="s">
        <v>1028</v>
      </c>
      <c r="I21" s="53" t="s">
        <v>1030</v>
      </c>
      <c r="J21" s="53" t="s">
        <v>1033</v>
      </c>
      <c r="K21" s="53" t="s">
        <v>1035</v>
      </c>
      <c r="L21" s="123" t="s">
        <v>1038</v>
      </c>
    </row>
    <row r="22" ht="126.0" customHeight="1">
      <c r="A22" s="53" t="s">
        <v>1041</v>
      </c>
      <c r="B22" s="53" t="s">
        <v>1043</v>
      </c>
      <c r="C22" s="53" t="s">
        <v>1046</v>
      </c>
      <c r="D22" s="53" t="s">
        <v>1047</v>
      </c>
      <c r="E22" s="53" t="s">
        <v>1050</v>
      </c>
      <c r="F22" s="53" t="s">
        <v>1052</v>
      </c>
      <c r="G22" s="53" t="s">
        <v>1055</v>
      </c>
      <c r="H22" s="53" t="s">
        <v>1058</v>
      </c>
      <c r="I22" s="53" t="s">
        <v>1065</v>
      </c>
      <c r="J22" s="53" t="s">
        <v>1068</v>
      </c>
      <c r="K22" s="53" t="s">
        <v>1071</v>
      </c>
      <c r="L22" s="123" t="s">
        <v>1073</v>
      </c>
    </row>
    <row r="23" ht="126.0" customHeight="1">
      <c r="A23" s="53" t="s">
        <v>1076</v>
      </c>
      <c r="B23" s="53" t="s">
        <v>1079</v>
      </c>
      <c r="C23" s="53" t="s">
        <v>1083</v>
      </c>
      <c r="D23" s="53" t="s">
        <v>1085</v>
      </c>
      <c r="E23" s="53" t="s">
        <v>1087</v>
      </c>
      <c r="F23" s="53" t="s">
        <v>1090</v>
      </c>
      <c r="G23" s="53" t="s">
        <v>1093</v>
      </c>
      <c r="H23" s="53" t="s">
        <v>1096</v>
      </c>
      <c r="I23" s="53" t="s">
        <v>1100</v>
      </c>
      <c r="J23" s="53" t="s">
        <v>1103</v>
      </c>
      <c r="K23" s="53" t="s">
        <v>1107</v>
      </c>
      <c r="L23" s="123" t="s">
        <v>1109</v>
      </c>
    </row>
    <row r="24" ht="126.0" customHeight="1">
      <c r="A24" s="53" t="s">
        <v>1113</v>
      </c>
      <c r="B24" s="53" t="s">
        <v>1116</v>
      </c>
      <c r="C24" s="53" t="s">
        <v>1120</v>
      </c>
      <c r="D24" s="53" t="s">
        <v>1123</v>
      </c>
      <c r="E24" s="53" t="s">
        <v>1130</v>
      </c>
      <c r="F24" s="53" t="s">
        <v>1133</v>
      </c>
      <c r="G24" s="53" t="s">
        <v>1137</v>
      </c>
      <c r="H24" s="53" t="s">
        <v>1140</v>
      </c>
      <c r="I24" s="53" t="s">
        <v>1144</v>
      </c>
      <c r="J24" s="53" t="s">
        <v>1147</v>
      </c>
      <c r="K24" s="53" t="s">
        <v>1151</v>
      </c>
      <c r="L24" s="123" t="s">
        <v>1154</v>
      </c>
    </row>
    <row r="25" ht="126.0" customHeight="1">
      <c r="A25" s="53" t="s">
        <v>1158</v>
      </c>
      <c r="B25" s="53" t="s">
        <v>1162</v>
      </c>
      <c r="C25" s="53" t="s">
        <v>1165</v>
      </c>
      <c r="D25" s="53" t="s">
        <v>1168</v>
      </c>
      <c r="E25" s="53" t="s">
        <v>1172</v>
      </c>
      <c r="F25" s="53" t="s">
        <v>1175</v>
      </c>
      <c r="G25" s="53" t="s">
        <v>1178</v>
      </c>
      <c r="H25" s="53" t="s">
        <v>1181</v>
      </c>
      <c r="I25" s="53" t="s">
        <v>1185</v>
      </c>
      <c r="J25" s="53" t="s">
        <v>1188</v>
      </c>
      <c r="K25" s="53" t="s">
        <v>1192</v>
      </c>
      <c r="L25" s="123" t="s">
        <v>1195</v>
      </c>
    </row>
    <row r="26" ht="126.0" customHeight="1">
      <c r="A26" s="53" t="s">
        <v>1199</v>
      </c>
      <c r="B26" s="53" t="s">
        <v>1203</v>
      </c>
      <c r="C26" s="53" t="s">
        <v>1207</v>
      </c>
      <c r="D26" s="53" t="s">
        <v>1210</v>
      </c>
      <c r="E26" s="53" t="s">
        <v>1213</v>
      </c>
      <c r="F26" s="53" t="s">
        <v>1215</v>
      </c>
      <c r="G26" s="53" t="s">
        <v>1218</v>
      </c>
      <c r="H26" s="53" t="s">
        <v>1221</v>
      </c>
      <c r="I26" s="53" t="s">
        <v>1223</v>
      </c>
      <c r="J26" s="53" t="s">
        <v>1225</v>
      </c>
      <c r="K26" s="53" t="s">
        <v>1226</v>
      </c>
      <c r="L26" s="123" t="s">
        <v>1228</v>
      </c>
    </row>
    <row r="27" ht="126.0" customHeight="1">
      <c r="A27" s="53" t="s">
        <v>1230</v>
      </c>
      <c r="B27" s="53" t="s">
        <v>1232</v>
      </c>
      <c r="C27" s="53" t="s">
        <v>1233</v>
      </c>
      <c r="D27" s="53" t="s">
        <v>1235</v>
      </c>
      <c r="E27" s="53" t="s">
        <v>1236</v>
      </c>
      <c r="F27" s="53" t="s">
        <v>1238</v>
      </c>
      <c r="G27" s="53" t="s">
        <v>1240</v>
      </c>
      <c r="H27" s="53" t="s">
        <v>1242</v>
      </c>
      <c r="I27" s="53" t="s">
        <v>1243</v>
      </c>
      <c r="J27" s="53" t="s">
        <v>1245</v>
      </c>
      <c r="K27" s="53" t="s">
        <v>1247</v>
      </c>
      <c r="L27" s="123" t="s">
        <v>1249</v>
      </c>
    </row>
    <row r="28" ht="126.0" customHeight="1">
      <c r="A28" s="53" t="s">
        <v>1251</v>
      </c>
      <c r="B28" s="53" t="s">
        <v>1253</v>
      </c>
      <c r="C28" s="53" t="s">
        <v>1255</v>
      </c>
      <c r="D28" s="53" t="s">
        <v>1256</v>
      </c>
      <c r="E28" s="53" t="s">
        <v>1258</v>
      </c>
      <c r="F28" s="53" t="s">
        <v>1260</v>
      </c>
      <c r="G28" s="53" t="s">
        <v>1261</v>
      </c>
      <c r="H28" s="53" t="s">
        <v>1263</v>
      </c>
      <c r="I28" s="53" t="s">
        <v>1264</v>
      </c>
      <c r="J28" s="53" t="s">
        <v>1266</v>
      </c>
      <c r="K28" s="53" t="s">
        <v>1268</v>
      </c>
      <c r="L28" s="123" t="s">
        <v>1270</v>
      </c>
    </row>
    <row r="29" ht="126.0" customHeight="1">
      <c r="A29" s="53" t="s">
        <v>1272</v>
      </c>
      <c r="B29" s="53" t="s">
        <v>1274</v>
      </c>
      <c r="C29" s="53" t="s">
        <v>1276</v>
      </c>
      <c r="D29" s="53" t="s">
        <v>1277</v>
      </c>
      <c r="E29" s="53" t="s">
        <v>1279</v>
      </c>
      <c r="F29" s="53" t="s">
        <v>1281</v>
      </c>
      <c r="G29" s="53" t="s">
        <v>1282</v>
      </c>
      <c r="H29" s="53" t="s">
        <v>1283</v>
      </c>
      <c r="I29" s="53" t="s">
        <v>1285</v>
      </c>
      <c r="J29" s="53" t="s">
        <v>1287</v>
      </c>
      <c r="K29" s="53" t="s">
        <v>1288</v>
      </c>
      <c r="L29" s="123" t="s">
        <v>1290</v>
      </c>
    </row>
    <row r="30" ht="126.0" customHeight="1">
      <c r="A30" s="53" t="s">
        <v>1292</v>
      </c>
      <c r="B30" s="53" t="s">
        <v>1293</v>
      </c>
      <c r="C30" s="53" t="s">
        <v>1295</v>
      </c>
      <c r="D30" s="53" t="s">
        <v>1297</v>
      </c>
      <c r="E30" s="53" t="s">
        <v>1298</v>
      </c>
      <c r="F30" s="53" t="s">
        <v>1300</v>
      </c>
      <c r="G30" s="53" t="s">
        <v>1301</v>
      </c>
      <c r="H30" s="53" t="s">
        <v>1302</v>
      </c>
      <c r="I30" s="53" t="s">
        <v>1303</v>
      </c>
      <c r="J30" s="53" t="s">
        <v>1304</v>
      </c>
      <c r="K30" s="53" t="s">
        <v>1305</v>
      </c>
      <c r="L30" s="123" t="s">
        <v>1306</v>
      </c>
    </row>
    <row r="31" ht="126.0" customHeight="1">
      <c r="A31" s="53" t="s">
        <v>1307</v>
      </c>
      <c r="B31" s="53" t="s">
        <v>1308</v>
      </c>
      <c r="C31" s="53" t="s">
        <v>1309</v>
      </c>
      <c r="D31" s="53" t="s">
        <v>1310</v>
      </c>
      <c r="E31" s="53" t="s">
        <v>1311</v>
      </c>
      <c r="F31" s="53" t="s">
        <v>1312</v>
      </c>
      <c r="G31" s="53" t="s">
        <v>1313</v>
      </c>
      <c r="H31" s="53" t="s">
        <v>1314</v>
      </c>
      <c r="I31" s="53" t="s">
        <v>1315</v>
      </c>
      <c r="J31" s="53" t="s">
        <v>1316</v>
      </c>
      <c r="K31" s="53" t="s">
        <v>1317</v>
      </c>
      <c r="L31" s="123" t="s">
        <v>1318</v>
      </c>
    </row>
    <row r="32" ht="126.0" customHeight="1">
      <c r="A32" s="53" t="s">
        <v>1319</v>
      </c>
      <c r="B32" s="53" t="s">
        <v>1320</v>
      </c>
      <c r="C32" s="53" t="s">
        <v>1321</v>
      </c>
      <c r="D32" s="53" t="s">
        <v>1322</v>
      </c>
      <c r="E32" s="53" t="s">
        <v>1323</v>
      </c>
      <c r="F32" s="53" t="s">
        <v>1324</v>
      </c>
      <c r="G32" s="53" t="s">
        <v>1325</v>
      </c>
      <c r="H32" s="53" t="s">
        <v>1326</v>
      </c>
      <c r="I32" s="53" t="s">
        <v>1327</v>
      </c>
      <c r="J32" s="53" t="s">
        <v>1328</v>
      </c>
      <c r="K32" s="53" t="s">
        <v>1329</v>
      </c>
      <c r="L32" s="123" t="s">
        <v>1330</v>
      </c>
    </row>
    <row r="33" ht="126.0" customHeight="1">
      <c r="A33" s="53" t="s">
        <v>1331</v>
      </c>
      <c r="B33" s="53" t="s">
        <v>1332</v>
      </c>
      <c r="C33" s="53" t="s">
        <v>1333</v>
      </c>
      <c r="D33" s="53" t="s">
        <v>1334</v>
      </c>
      <c r="E33" s="53" t="s">
        <v>1335</v>
      </c>
      <c r="F33" s="53" t="s">
        <v>1336</v>
      </c>
      <c r="G33" s="53" t="s">
        <v>1337</v>
      </c>
      <c r="H33" s="53" t="s">
        <v>1338</v>
      </c>
      <c r="I33" s="53" t="s">
        <v>1339</v>
      </c>
      <c r="J33" s="53" t="s">
        <v>1340</v>
      </c>
      <c r="K33" s="53" t="s">
        <v>1341</v>
      </c>
      <c r="L33" s="123" t="s">
        <v>1342</v>
      </c>
    </row>
    <row r="34" ht="126.0" customHeight="1">
      <c r="A34" s="53" t="s">
        <v>1343</v>
      </c>
      <c r="B34" s="53" t="s">
        <v>1344</v>
      </c>
      <c r="C34" s="53" t="s">
        <v>1345</v>
      </c>
      <c r="D34" s="53" t="s">
        <v>1346</v>
      </c>
      <c r="E34" s="53" t="s">
        <v>1347</v>
      </c>
      <c r="F34" s="53" t="s">
        <v>1348</v>
      </c>
      <c r="G34" s="53" t="s">
        <v>1349</v>
      </c>
      <c r="H34" s="53" t="s">
        <v>1350</v>
      </c>
      <c r="I34" s="53" t="s">
        <v>1351</v>
      </c>
      <c r="J34" s="53" t="s">
        <v>1352</v>
      </c>
      <c r="K34" s="53" t="s">
        <v>1353</v>
      </c>
      <c r="L34" s="123" t="s">
        <v>1354</v>
      </c>
    </row>
    <row r="35" ht="126.0" customHeight="1">
      <c r="A35" s="53" t="s">
        <v>1355</v>
      </c>
      <c r="B35" s="53" t="s">
        <v>1356</v>
      </c>
      <c r="C35" s="53" t="s">
        <v>1357</v>
      </c>
      <c r="D35" s="53" t="s">
        <v>1277</v>
      </c>
      <c r="E35" s="53" t="s">
        <v>1358</v>
      </c>
      <c r="F35" s="53" t="s">
        <v>1359</v>
      </c>
      <c r="G35" s="53" t="s">
        <v>1360</v>
      </c>
      <c r="H35" s="53" t="s">
        <v>1361</v>
      </c>
      <c r="I35" s="53" t="s">
        <v>1362</v>
      </c>
      <c r="J35" s="53" t="s">
        <v>1363</v>
      </c>
      <c r="K35" s="53" t="s">
        <v>1364</v>
      </c>
      <c r="L35" s="123" t="s">
        <v>1365</v>
      </c>
    </row>
    <row r="36" ht="126.0" customHeight="1">
      <c r="A36" s="53" t="s">
        <v>1366</v>
      </c>
      <c r="B36" s="53" t="s">
        <v>1367</v>
      </c>
      <c r="C36" s="53" t="s">
        <v>1368</v>
      </c>
      <c r="D36" s="53" t="s">
        <v>1369</v>
      </c>
      <c r="E36" s="53" t="s">
        <v>1370</v>
      </c>
      <c r="F36" s="53" t="s">
        <v>1371</v>
      </c>
      <c r="G36" s="53" t="s">
        <v>1372</v>
      </c>
      <c r="H36" s="53" t="s">
        <v>1373</v>
      </c>
      <c r="I36" s="53" t="s">
        <v>1374</v>
      </c>
      <c r="J36" s="53" t="s">
        <v>1375</v>
      </c>
      <c r="K36" s="53" t="s">
        <v>1376</v>
      </c>
      <c r="L36" s="123" t="s">
        <v>1377</v>
      </c>
    </row>
    <row r="37" ht="126.0" customHeight="1">
      <c r="A37" s="53" t="s">
        <v>1378</v>
      </c>
      <c r="B37" s="53" t="s">
        <v>1379</v>
      </c>
      <c r="C37" s="53" t="s">
        <v>1380</v>
      </c>
      <c r="D37" s="53" t="s">
        <v>1381</v>
      </c>
      <c r="E37" s="53" t="s">
        <v>1382</v>
      </c>
      <c r="F37" s="53" t="s">
        <v>1383</v>
      </c>
      <c r="G37" s="53" t="s">
        <v>1384</v>
      </c>
      <c r="H37" s="53" t="s">
        <v>1385</v>
      </c>
      <c r="I37" s="53" t="s">
        <v>1386</v>
      </c>
      <c r="J37" s="53" t="s">
        <v>1387</v>
      </c>
      <c r="K37" s="53" t="s">
        <v>1388</v>
      </c>
      <c r="L37" s="123" t="s">
        <v>1390</v>
      </c>
    </row>
    <row r="38" ht="126.0" customHeight="1">
      <c r="A38" s="53" t="s">
        <v>1391</v>
      </c>
      <c r="B38" s="53" t="s">
        <v>1393</v>
      </c>
      <c r="C38" s="53" t="s">
        <v>1395</v>
      </c>
      <c r="D38" s="53" t="s">
        <v>1396</v>
      </c>
      <c r="E38" s="53" t="s">
        <v>1397</v>
      </c>
      <c r="F38" s="53" t="s">
        <v>1399</v>
      </c>
      <c r="G38" s="53" t="s">
        <v>1400</v>
      </c>
      <c r="H38" s="53" t="s">
        <v>1401</v>
      </c>
      <c r="I38" s="53" t="s">
        <v>1402</v>
      </c>
      <c r="J38" s="53" t="s">
        <v>1404</v>
      </c>
      <c r="K38" s="53" t="s">
        <v>1406</v>
      </c>
      <c r="L38" s="123" t="s">
        <v>1408</v>
      </c>
    </row>
    <row r="39" ht="126.0" customHeight="1">
      <c r="A39" s="53" t="s">
        <v>1411</v>
      </c>
      <c r="B39" s="53" t="s">
        <v>1412</v>
      </c>
      <c r="C39" s="53" t="s">
        <v>1414</v>
      </c>
      <c r="D39" s="53" t="s">
        <v>1415</v>
      </c>
      <c r="E39" s="53" t="s">
        <v>1416</v>
      </c>
      <c r="F39" s="53" t="s">
        <v>1417</v>
      </c>
      <c r="G39" s="53" t="s">
        <v>1419</v>
      </c>
      <c r="H39" s="53" t="s">
        <v>1422</v>
      </c>
      <c r="I39" s="53" t="s">
        <v>1424</v>
      </c>
      <c r="J39" s="53" t="s">
        <v>1426</v>
      </c>
      <c r="K39" s="53" t="s">
        <v>1428</v>
      </c>
      <c r="L39" s="123" t="s">
        <v>1430</v>
      </c>
    </row>
    <row r="40" ht="126.0" customHeight="1">
      <c r="A40" s="53" t="s">
        <v>1431</v>
      </c>
      <c r="B40" s="53" t="s">
        <v>1433</v>
      </c>
      <c r="C40" s="53" t="s">
        <v>1434</v>
      </c>
      <c r="D40" s="53" t="s">
        <v>1435</v>
      </c>
      <c r="E40" s="53" t="s">
        <v>1437</v>
      </c>
      <c r="F40" s="53" t="s">
        <v>1440</v>
      </c>
      <c r="G40" s="53" t="s">
        <v>1442</v>
      </c>
      <c r="H40" s="53" t="s">
        <v>1444</v>
      </c>
      <c r="I40" s="53" t="s">
        <v>1446</v>
      </c>
      <c r="J40" s="53" t="s">
        <v>1447</v>
      </c>
      <c r="K40" s="53" t="s">
        <v>1449</v>
      </c>
      <c r="L40" s="123" t="s">
        <v>1451</v>
      </c>
    </row>
    <row r="41" ht="126.0" customHeight="1">
      <c r="A41" s="53" t="s">
        <v>1452</v>
      </c>
      <c r="B41" s="53" t="s">
        <v>1453</v>
      </c>
      <c r="C41" s="53" t="s">
        <v>1455</v>
      </c>
      <c r="D41" s="53" t="s">
        <v>1457</v>
      </c>
      <c r="E41" s="53" t="s">
        <v>1459</v>
      </c>
      <c r="F41" s="53" t="s">
        <v>1461</v>
      </c>
      <c r="G41" s="53" t="s">
        <v>1463</v>
      </c>
      <c r="H41" s="53" t="s">
        <v>1465</v>
      </c>
      <c r="I41" s="53" t="s">
        <v>1467</v>
      </c>
      <c r="J41" s="53" t="s">
        <v>1469</v>
      </c>
      <c r="K41" s="53" t="s">
        <v>1470</v>
      </c>
      <c r="L41" s="123" t="s">
        <v>1471</v>
      </c>
    </row>
    <row r="42" ht="126.0" customHeight="1">
      <c r="A42" s="53" t="s">
        <v>1473</v>
      </c>
      <c r="B42" s="53" t="s">
        <v>1475</v>
      </c>
      <c r="C42" s="53" t="s">
        <v>1477</v>
      </c>
      <c r="D42" s="53" t="s">
        <v>1479</v>
      </c>
      <c r="E42" s="53" t="s">
        <v>1481</v>
      </c>
      <c r="F42" s="53" t="s">
        <v>1484</v>
      </c>
      <c r="G42" s="53" t="s">
        <v>1486</v>
      </c>
      <c r="H42" s="53" t="s">
        <v>1487</v>
      </c>
      <c r="I42" s="53" t="s">
        <v>1489</v>
      </c>
      <c r="J42" s="53" t="s">
        <v>1492</v>
      </c>
      <c r="K42" s="53" t="s">
        <v>1495</v>
      </c>
      <c r="L42" s="123" t="s">
        <v>1497</v>
      </c>
    </row>
    <row r="43" ht="126.0" customHeight="1">
      <c r="A43" s="53" t="s">
        <v>1500</v>
      </c>
      <c r="B43" s="53" t="s">
        <v>1503</v>
      </c>
      <c r="C43" s="53" t="s">
        <v>1504</v>
      </c>
      <c r="D43" s="53" t="s">
        <v>1505</v>
      </c>
      <c r="E43" s="53" t="s">
        <v>1508</v>
      </c>
      <c r="F43" s="53" t="s">
        <v>1510</v>
      </c>
      <c r="G43" s="53" t="s">
        <v>1512</v>
      </c>
      <c r="H43" s="53" t="s">
        <v>1515</v>
      </c>
      <c r="I43" s="53" t="s">
        <v>1519</v>
      </c>
      <c r="J43" s="53" t="s">
        <v>1522</v>
      </c>
      <c r="K43" s="53" t="s">
        <v>1526</v>
      </c>
      <c r="L43" s="123" t="s">
        <v>1529</v>
      </c>
    </row>
    <row r="44" ht="126.0" customHeight="1">
      <c r="A44" s="53" t="s">
        <v>1530</v>
      </c>
      <c r="B44" s="53" t="s">
        <v>859</v>
      </c>
      <c r="C44" s="53" t="s">
        <v>1535</v>
      </c>
      <c r="D44" s="53" t="s">
        <v>1538</v>
      </c>
      <c r="E44" s="53" t="s">
        <v>1543</v>
      </c>
      <c r="F44" s="53" t="s">
        <v>1545</v>
      </c>
      <c r="G44" s="53" t="s">
        <v>1546</v>
      </c>
      <c r="H44" s="53" t="s">
        <v>1549</v>
      </c>
      <c r="I44" s="53" t="s">
        <v>1553</v>
      </c>
      <c r="J44" s="53" t="s">
        <v>1556</v>
      </c>
      <c r="K44" s="53" t="s">
        <v>1560</v>
      </c>
      <c r="L44" s="123" t="s">
        <v>1563</v>
      </c>
    </row>
    <row r="45" ht="126.0" customHeight="1">
      <c r="A45" s="53" t="s">
        <v>1566</v>
      </c>
      <c r="B45" s="53" t="s">
        <v>888</v>
      </c>
      <c r="C45" s="53" t="s">
        <v>1570</v>
      </c>
      <c r="D45" s="53" t="s">
        <v>1574</v>
      </c>
      <c r="E45" s="53" t="s">
        <v>1577</v>
      </c>
      <c r="F45" s="53" t="s">
        <v>1581</v>
      </c>
      <c r="G45" s="53" t="s">
        <v>1585</v>
      </c>
      <c r="H45" s="53" t="s">
        <v>1587</v>
      </c>
      <c r="I45" s="53" t="s">
        <v>1589</v>
      </c>
      <c r="J45" s="53" t="s">
        <v>1594</v>
      </c>
      <c r="K45" s="53" t="s">
        <v>1597</v>
      </c>
      <c r="L45" s="123" t="s">
        <v>1601</v>
      </c>
    </row>
    <row r="46" ht="126.0" customHeight="1">
      <c r="A46" s="53" t="s">
        <v>1603</v>
      </c>
      <c r="B46" s="53" t="s">
        <v>1605</v>
      </c>
      <c r="C46" s="53" t="s">
        <v>1608</v>
      </c>
      <c r="D46" s="53" t="s">
        <v>1610</v>
      </c>
      <c r="E46" s="53" t="s">
        <v>1613</v>
      </c>
      <c r="F46" s="53" t="s">
        <v>1616</v>
      </c>
      <c r="G46" s="53" t="s">
        <v>1618</v>
      </c>
      <c r="H46" s="53" t="s">
        <v>1620</v>
      </c>
      <c r="I46" s="53" t="s">
        <v>1623</v>
      </c>
      <c r="J46" s="53" t="s">
        <v>1626</v>
      </c>
      <c r="K46" s="53" t="s">
        <v>1629</v>
      </c>
      <c r="L46" s="123" t="s">
        <v>1631</v>
      </c>
    </row>
    <row r="47" ht="126.0" customHeight="1">
      <c r="A47" s="53" t="s">
        <v>1634</v>
      </c>
      <c r="B47" s="53" t="s">
        <v>1638</v>
      </c>
      <c r="C47" s="53" t="s">
        <v>1640</v>
      </c>
      <c r="D47" s="53" t="s">
        <v>1643</v>
      </c>
      <c r="E47" s="53" t="s">
        <v>1647</v>
      </c>
      <c r="F47" s="53" t="s">
        <v>1650</v>
      </c>
      <c r="G47" s="53" t="s">
        <v>1652</v>
      </c>
      <c r="H47" s="53" t="s">
        <v>1655</v>
      </c>
      <c r="I47" s="53" t="s">
        <v>1659</v>
      </c>
      <c r="J47" s="53" t="s">
        <v>1662</v>
      </c>
      <c r="K47" s="53" t="s">
        <v>1666</v>
      </c>
      <c r="L47" s="123" t="s">
        <v>1669</v>
      </c>
    </row>
    <row r="48" ht="126.0" customHeight="1">
      <c r="A48" s="53" t="s">
        <v>1673</v>
      </c>
      <c r="B48" s="53" t="s">
        <v>1675</v>
      </c>
      <c r="C48" s="53" t="s">
        <v>1678</v>
      </c>
      <c r="D48" s="53" t="s">
        <v>1681</v>
      </c>
      <c r="E48" s="53" t="s">
        <v>1683</v>
      </c>
      <c r="F48" s="53" t="s">
        <v>1686</v>
      </c>
      <c r="G48" s="53" t="s">
        <v>1689</v>
      </c>
      <c r="H48" s="53" t="s">
        <v>1692</v>
      </c>
      <c r="I48" s="53" t="s">
        <v>1695</v>
      </c>
      <c r="J48" s="53" t="s">
        <v>1698</v>
      </c>
      <c r="K48" s="53" t="s">
        <v>1700</v>
      </c>
      <c r="L48" s="123" t="s">
        <v>1703</v>
      </c>
    </row>
    <row r="49" ht="126.0" customHeight="1">
      <c r="A49" s="53" t="s">
        <v>1707</v>
      </c>
      <c r="B49" s="53" t="s">
        <v>1710</v>
      </c>
      <c r="C49" s="53" t="s">
        <v>1714</v>
      </c>
      <c r="D49" s="53" t="s">
        <v>1716</v>
      </c>
      <c r="E49" s="53" t="s">
        <v>1719</v>
      </c>
      <c r="F49" s="53" t="s">
        <v>1722</v>
      </c>
      <c r="G49" s="53" t="s">
        <v>1724</v>
      </c>
      <c r="H49" s="53" t="s">
        <v>1727</v>
      </c>
      <c r="I49" s="53" t="s">
        <v>1730</v>
      </c>
      <c r="J49" s="53" t="s">
        <v>1733</v>
      </c>
      <c r="K49" s="53" t="s">
        <v>1736</v>
      </c>
      <c r="L49" s="123" t="s">
        <v>1740</v>
      </c>
    </row>
    <row r="50" ht="126.0" customHeight="1">
      <c r="A50" s="53" t="s">
        <v>1744</v>
      </c>
      <c r="B50" s="53" t="s">
        <v>1747</v>
      </c>
      <c r="C50" s="53" t="s">
        <v>1749</v>
      </c>
      <c r="D50" s="53" t="s">
        <v>1751</v>
      </c>
      <c r="E50" s="53" t="s">
        <v>1752</v>
      </c>
      <c r="F50" s="53" t="s">
        <v>1755</v>
      </c>
      <c r="G50" s="53" t="s">
        <v>1758</v>
      </c>
      <c r="H50" s="53" t="s">
        <v>1760</v>
      </c>
      <c r="I50" s="53" t="s">
        <v>1763</v>
      </c>
      <c r="J50" s="53" t="s">
        <v>1766</v>
      </c>
      <c r="K50" s="53" t="s">
        <v>1769</v>
      </c>
      <c r="L50" s="123" t="s">
        <v>1772</v>
      </c>
    </row>
    <row r="51" ht="126.0" customHeight="1">
      <c r="A51" s="53" t="s">
        <v>1775</v>
      </c>
      <c r="B51" s="53" t="s">
        <v>1777</v>
      </c>
      <c r="C51" s="53" t="s">
        <v>1780</v>
      </c>
      <c r="D51" s="53" t="s">
        <v>1783</v>
      </c>
      <c r="E51" s="53" t="s">
        <v>1787</v>
      </c>
      <c r="F51" s="53" t="s">
        <v>1791</v>
      </c>
      <c r="G51" s="53" t="s">
        <v>1795</v>
      </c>
      <c r="H51" s="53" t="s">
        <v>1798</v>
      </c>
      <c r="I51" s="53" t="s">
        <v>1800</v>
      </c>
      <c r="J51" s="53" t="s">
        <v>1801</v>
      </c>
      <c r="K51" s="53" t="s">
        <v>1803</v>
      </c>
      <c r="L51" s="123" t="s">
        <v>1805</v>
      </c>
    </row>
    <row r="52" ht="126.0" customHeight="1">
      <c r="A52" s="53" t="s">
        <v>1808</v>
      </c>
      <c r="B52" s="53" t="s">
        <v>1810</v>
      </c>
      <c r="C52" s="53" t="s">
        <v>1813</v>
      </c>
      <c r="D52" s="53" t="s">
        <v>1815</v>
      </c>
      <c r="E52" s="53" t="s">
        <v>1816</v>
      </c>
      <c r="F52" s="53" t="s">
        <v>1818</v>
      </c>
      <c r="G52" s="53" t="s">
        <v>1820</v>
      </c>
      <c r="H52" s="53" t="s">
        <v>1822</v>
      </c>
      <c r="I52" s="53" t="s">
        <v>1824</v>
      </c>
      <c r="J52" s="53" t="s">
        <v>1827</v>
      </c>
      <c r="K52" s="53" t="s">
        <v>1829</v>
      </c>
      <c r="L52" s="123" t="s">
        <v>1831</v>
      </c>
    </row>
    <row r="53" ht="126.0" customHeight="1">
      <c r="A53" s="53" t="s">
        <v>1832</v>
      </c>
      <c r="B53" s="53" t="s">
        <v>1834</v>
      </c>
      <c r="C53" s="53" t="s">
        <v>1836</v>
      </c>
      <c r="D53" s="53" t="s">
        <v>1838</v>
      </c>
      <c r="E53" s="53" t="s">
        <v>1840</v>
      </c>
      <c r="F53" s="53" t="s">
        <v>1842</v>
      </c>
      <c r="G53" s="53" t="s">
        <v>1844</v>
      </c>
      <c r="H53" s="53" t="s">
        <v>1846</v>
      </c>
      <c r="I53" s="53" t="s">
        <v>1848</v>
      </c>
      <c r="J53" s="53" t="s">
        <v>1849</v>
      </c>
      <c r="K53" s="53" t="s">
        <v>1850</v>
      </c>
      <c r="L53" s="123" t="s">
        <v>1851</v>
      </c>
    </row>
    <row r="54" ht="126.0" customHeight="1">
      <c r="A54" s="53" t="s">
        <v>1854</v>
      </c>
      <c r="B54" s="53" t="s">
        <v>1856</v>
      </c>
      <c r="C54" s="53" t="s">
        <v>1858</v>
      </c>
      <c r="D54" s="53" t="s">
        <v>1860</v>
      </c>
      <c r="E54" s="53" t="s">
        <v>1862</v>
      </c>
      <c r="F54" s="53" t="s">
        <v>1864</v>
      </c>
      <c r="G54" s="53" t="s">
        <v>1865</v>
      </c>
      <c r="H54" s="53" t="s">
        <v>1866</v>
      </c>
      <c r="I54" s="53" t="s">
        <v>1867</v>
      </c>
      <c r="J54" s="53" t="s">
        <v>1868</v>
      </c>
      <c r="K54" s="53" t="s">
        <v>1869</v>
      </c>
      <c r="L54" s="123" t="s">
        <v>1870</v>
      </c>
    </row>
    <row r="55" ht="126.0" customHeight="1">
      <c r="A55" s="53" t="s">
        <v>1871</v>
      </c>
      <c r="B55" s="53" t="s">
        <v>1872</v>
      </c>
      <c r="C55" s="53" t="s">
        <v>1873</v>
      </c>
      <c r="D55" s="53" t="s">
        <v>1874</v>
      </c>
      <c r="E55" s="53" t="s">
        <v>1875</v>
      </c>
      <c r="F55" s="53" t="s">
        <v>1876</v>
      </c>
      <c r="G55" s="53" t="s">
        <v>1877</v>
      </c>
      <c r="H55" s="53" t="s">
        <v>1878</v>
      </c>
      <c r="I55" s="53" t="s">
        <v>1879</v>
      </c>
      <c r="J55" s="53" t="s">
        <v>1880</v>
      </c>
      <c r="K55" s="53" t="s">
        <v>1881</v>
      </c>
      <c r="L55" s="123" t="s">
        <v>1882</v>
      </c>
    </row>
    <row r="56" ht="126.0" customHeight="1">
      <c r="A56" s="53" t="s">
        <v>1883</v>
      </c>
      <c r="B56" s="53" t="s">
        <v>1884</v>
      </c>
      <c r="C56" s="53" t="s">
        <v>1885</v>
      </c>
      <c r="D56" s="53" t="s">
        <v>1886</v>
      </c>
      <c r="E56" s="53" t="s">
        <v>1887</v>
      </c>
      <c r="F56" s="53" t="s">
        <v>1888</v>
      </c>
      <c r="G56" s="53" t="s">
        <v>1889</v>
      </c>
      <c r="H56" s="53" t="s">
        <v>1890</v>
      </c>
      <c r="I56" s="53" t="s">
        <v>1891</v>
      </c>
      <c r="J56" s="53" t="s">
        <v>1892</v>
      </c>
      <c r="K56" s="53" t="s">
        <v>1893</v>
      </c>
      <c r="L56" s="123" t="s">
        <v>1894</v>
      </c>
    </row>
    <row r="57" ht="126.0" customHeight="1">
      <c r="A57" s="53" t="s">
        <v>1895</v>
      </c>
      <c r="B57" s="53" t="s">
        <v>1896</v>
      </c>
      <c r="C57" s="53" t="s">
        <v>1897</v>
      </c>
      <c r="D57" s="53" t="s">
        <v>1898</v>
      </c>
      <c r="E57" s="53" t="s">
        <v>1899</v>
      </c>
      <c r="F57" s="53" t="s">
        <v>1900</v>
      </c>
      <c r="G57" s="53" t="s">
        <v>1901</v>
      </c>
      <c r="H57" s="53" t="s">
        <v>1902</v>
      </c>
      <c r="I57" s="53" t="s">
        <v>1903</v>
      </c>
      <c r="J57" s="53" t="s">
        <v>1904</v>
      </c>
      <c r="K57" s="53" t="s">
        <v>1905</v>
      </c>
      <c r="L57" s="123" t="s">
        <v>1906</v>
      </c>
    </row>
    <row r="58" ht="126.0" customHeight="1">
      <c r="A58" s="53" t="s">
        <v>1907</v>
      </c>
      <c r="B58" s="53" t="s">
        <v>1908</v>
      </c>
      <c r="C58" s="53" t="s">
        <v>1909</v>
      </c>
      <c r="D58" s="53" t="s">
        <v>1910</v>
      </c>
      <c r="E58" s="53" t="s">
        <v>1911</v>
      </c>
      <c r="F58" s="53" t="s">
        <v>1912</v>
      </c>
      <c r="G58" s="53" t="s">
        <v>1913</v>
      </c>
      <c r="H58" s="53" t="s">
        <v>1914</v>
      </c>
      <c r="I58" s="53" t="s">
        <v>1915</v>
      </c>
      <c r="J58" s="53" t="s">
        <v>1916</v>
      </c>
      <c r="K58" s="53" t="s">
        <v>1917</v>
      </c>
      <c r="L58" s="123" t="s">
        <v>1918</v>
      </c>
    </row>
    <row r="59" ht="126.0" customHeight="1">
      <c r="A59" s="53" t="s">
        <v>1919</v>
      </c>
      <c r="B59" s="53" t="s">
        <v>1920</v>
      </c>
      <c r="C59" s="53" t="s">
        <v>1921</v>
      </c>
      <c r="D59" s="53" t="s">
        <v>1922</v>
      </c>
      <c r="E59" s="53" t="s">
        <v>1923</v>
      </c>
      <c r="F59" s="53" t="s">
        <v>1924</v>
      </c>
      <c r="G59" s="53" t="s">
        <v>1925</v>
      </c>
      <c r="H59" s="53" t="s">
        <v>1926</v>
      </c>
      <c r="I59" s="53" t="s">
        <v>1927</v>
      </c>
      <c r="J59" s="53" t="s">
        <v>1928</v>
      </c>
      <c r="K59" s="53" t="s">
        <v>1929</v>
      </c>
      <c r="L59" s="123" t="s">
        <v>1930</v>
      </c>
    </row>
    <row r="60" ht="126.0" customHeight="1">
      <c r="A60" s="53" t="s">
        <v>1931</v>
      </c>
      <c r="B60" s="53" t="s">
        <v>1932</v>
      </c>
      <c r="C60" s="53" t="s">
        <v>1933</v>
      </c>
      <c r="D60" s="53" t="s">
        <v>1934</v>
      </c>
      <c r="E60" s="53" t="s">
        <v>1935</v>
      </c>
      <c r="F60" s="53" t="s">
        <v>1936</v>
      </c>
      <c r="G60" s="53" t="s">
        <v>1937</v>
      </c>
      <c r="H60" s="53" t="s">
        <v>1938</v>
      </c>
      <c r="I60" s="53" t="s">
        <v>1939</v>
      </c>
      <c r="J60" s="53" t="s">
        <v>1940</v>
      </c>
      <c r="K60" s="53" t="s">
        <v>1941</v>
      </c>
      <c r="L60" s="123" t="s">
        <v>1942</v>
      </c>
    </row>
    <row r="61" ht="126.0" customHeight="1">
      <c r="A61" s="53" t="s">
        <v>1943</v>
      </c>
      <c r="B61" s="53" t="s">
        <v>1944</v>
      </c>
      <c r="C61" s="53" t="s">
        <v>1945</v>
      </c>
      <c r="D61" s="53" t="s">
        <v>1946</v>
      </c>
      <c r="E61" s="53" t="s">
        <v>1947</v>
      </c>
      <c r="F61" s="53" t="s">
        <v>1948</v>
      </c>
      <c r="G61" s="53" t="s">
        <v>1949</v>
      </c>
      <c r="H61" s="53" t="s">
        <v>1950</v>
      </c>
      <c r="I61" s="53" t="s">
        <v>1951</v>
      </c>
      <c r="J61" s="53" t="s">
        <v>1952</v>
      </c>
      <c r="K61" s="53" t="s">
        <v>1953</v>
      </c>
      <c r="L61" s="123" t="s">
        <v>1954</v>
      </c>
    </row>
    <row r="62" ht="126.0" customHeight="1">
      <c r="A62" s="53" t="s">
        <v>1955</v>
      </c>
      <c r="B62" s="53" t="s">
        <v>1956</v>
      </c>
      <c r="C62" s="53" t="s">
        <v>1957</v>
      </c>
      <c r="D62" s="53" t="s">
        <v>1958</v>
      </c>
      <c r="E62" s="53" t="s">
        <v>1960</v>
      </c>
      <c r="F62" s="53" t="s">
        <v>1962</v>
      </c>
      <c r="G62" s="53" t="s">
        <v>1963</v>
      </c>
      <c r="H62" s="53" t="s">
        <v>1965</v>
      </c>
      <c r="I62" s="53" t="s">
        <v>1966</v>
      </c>
      <c r="J62" s="53" t="s">
        <v>1967</v>
      </c>
      <c r="K62" s="53" t="s">
        <v>1969</v>
      </c>
      <c r="L62" s="123" t="s">
        <v>1972</v>
      </c>
    </row>
    <row r="63" ht="126.0" customHeight="1">
      <c r="A63" s="53" t="s">
        <v>1974</v>
      </c>
      <c r="B63" s="53" t="s">
        <v>1977</v>
      </c>
      <c r="C63" s="53" t="s">
        <v>1979</v>
      </c>
      <c r="D63" s="53" t="s">
        <v>1982</v>
      </c>
      <c r="E63" s="53" t="s">
        <v>1985</v>
      </c>
      <c r="F63" s="53" t="s">
        <v>1989</v>
      </c>
      <c r="G63" s="53" t="s">
        <v>1993</v>
      </c>
      <c r="H63" s="53" t="s">
        <v>1997</v>
      </c>
      <c r="I63" s="53" t="s">
        <v>1999</v>
      </c>
      <c r="J63" s="53" t="s">
        <v>2000</v>
      </c>
      <c r="K63" s="53" t="s">
        <v>2002</v>
      </c>
      <c r="L63" s="123" t="s">
        <v>2005</v>
      </c>
    </row>
    <row r="64" ht="126.0" customHeight="1">
      <c r="A64" s="53" t="s">
        <v>2010</v>
      </c>
      <c r="B64" s="53" t="s">
        <v>2012</v>
      </c>
      <c r="C64" s="53" t="s">
        <v>2014</v>
      </c>
      <c r="D64" s="53" t="s">
        <v>2017</v>
      </c>
      <c r="E64" s="53" t="s">
        <v>2019</v>
      </c>
      <c r="F64" s="53" t="s">
        <v>2022</v>
      </c>
      <c r="G64" s="53" t="s">
        <v>2024</v>
      </c>
      <c r="H64" s="53" t="s">
        <v>2025</v>
      </c>
      <c r="I64" s="53" t="s">
        <v>2027</v>
      </c>
      <c r="J64" s="53" t="s">
        <v>2029</v>
      </c>
      <c r="K64" s="53" t="s">
        <v>2031</v>
      </c>
      <c r="L64" s="123" t="s">
        <v>2032</v>
      </c>
    </row>
    <row r="65" ht="126.0" customHeight="1">
      <c r="A65" s="53" t="s">
        <v>2033</v>
      </c>
      <c r="B65" s="53" t="s">
        <v>2034</v>
      </c>
      <c r="C65" s="53" t="s">
        <v>2035</v>
      </c>
      <c r="D65" s="53" t="s">
        <v>2036</v>
      </c>
      <c r="E65" s="53" t="s">
        <v>2037</v>
      </c>
      <c r="F65" s="53" t="s">
        <v>2038</v>
      </c>
      <c r="G65" s="53" t="s">
        <v>2043</v>
      </c>
      <c r="H65" s="53" t="s">
        <v>2044</v>
      </c>
      <c r="I65" s="53" t="s">
        <v>2045</v>
      </c>
      <c r="J65" s="53" t="s">
        <v>2046</v>
      </c>
      <c r="K65" s="53" t="s">
        <v>2047</v>
      </c>
      <c r="L65" s="123" t="s">
        <v>2048</v>
      </c>
    </row>
    <row r="66" ht="126.0" customHeight="1">
      <c r="A66" s="53" t="s">
        <v>2052</v>
      </c>
      <c r="B66" s="53" t="s">
        <v>2055</v>
      </c>
      <c r="C66" s="53" t="s">
        <v>2057</v>
      </c>
      <c r="D66" s="53" t="s">
        <v>2058</v>
      </c>
      <c r="E66" s="53" t="s">
        <v>2059</v>
      </c>
      <c r="F66" s="53" t="s">
        <v>2061</v>
      </c>
      <c r="G66" s="53" t="s">
        <v>2062</v>
      </c>
      <c r="H66" s="53" t="s">
        <v>2063</v>
      </c>
      <c r="I66" s="53" t="s">
        <v>2068</v>
      </c>
      <c r="J66" s="53" t="s">
        <v>2071</v>
      </c>
      <c r="K66" s="53" t="s">
        <v>2076</v>
      </c>
      <c r="L66" s="123" t="s">
        <v>2082</v>
      </c>
    </row>
    <row r="67" ht="126.0" customHeight="1">
      <c r="A67" s="53" t="s">
        <v>2086</v>
      </c>
      <c r="B67" s="53" t="s">
        <v>2091</v>
      </c>
      <c r="C67" s="53" t="s">
        <v>2095</v>
      </c>
      <c r="D67" s="53" t="s">
        <v>2102</v>
      </c>
      <c r="E67" s="53" t="s">
        <v>2110</v>
      </c>
      <c r="F67" s="53" t="s">
        <v>2111</v>
      </c>
      <c r="G67" s="53" t="s">
        <v>2112</v>
      </c>
      <c r="H67" s="53" t="s">
        <v>2114</v>
      </c>
      <c r="I67" s="53" t="s">
        <v>2115</v>
      </c>
      <c r="J67" s="53" t="s">
        <v>2116</v>
      </c>
      <c r="K67" s="53" t="s">
        <v>2118</v>
      </c>
      <c r="L67" s="123" t="s">
        <v>2123</v>
      </c>
    </row>
    <row r="68" ht="126.0" customHeight="1">
      <c r="A68" s="53" t="s">
        <v>2127</v>
      </c>
      <c r="B68" s="53" t="s">
        <v>2132</v>
      </c>
      <c r="C68" s="53" t="s">
        <v>2136</v>
      </c>
      <c r="D68" s="53" t="s">
        <v>2141</v>
      </c>
      <c r="E68" s="53" t="s">
        <v>2143</v>
      </c>
      <c r="F68" s="53" t="s">
        <v>2148</v>
      </c>
      <c r="G68" s="53" t="s">
        <v>2152</v>
      </c>
      <c r="H68" s="53" t="s">
        <v>2156</v>
      </c>
      <c r="I68" s="53" t="s">
        <v>2160</v>
      </c>
      <c r="J68" s="53" t="s">
        <v>2164</v>
      </c>
      <c r="K68" s="53" t="s">
        <v>2168</v>
      </c>
      <c r="L68" s="123" t="s">
        <v>2173</v>
      </c>
    </row>
    <row r="69" ht="126.0" customHeight="1">
      <c r="A69" s="53" t="s">
        <v>2177</v>
      </c>
      <c r="B69" s="53" t="s">
        <v>2180</v>
      </c>
      <c r="C69" s="53" t="s">
        <v>2185</v>
      </c>
      <c r="D69" s="53" t="s">
        <v>2188</v>
      </c>
      <c r="E69" s="53" t="s">
        <v>2192</v>
      </c>
      <c r="F69" s="53" t="s">
        <v>2197</v>
      </c>
      <c r="G69" s="53" t="s">
        <v>2200</v>
      </c>
      <c r="H69" s="53" t="s">
        <v>2203</v>
      </c>
      <c r="I69" s="53" t="s">
        <v>2207</v>
      </c>
      <c r="J69" s="53" t="s">
        <v>2209</v>
      </c>
      <c r="K69" s="53" t="s">
        <v>2214</v>
      </c>
      <c r="L69" s="123" t="s">
        <v>2217</v>
      </c>
    </row>
    <row r="70" ht="126.0" customHeight="1">
      <c r="A70" s="53" t="s">
        <v>2222</v>
      </c>
      <c r="B70" s="53" t="s">
        <v>2224</v>
      </c>
      <c r="C70" s="53" t="s">
        <v>2227</v>
      </c>
      <c r="D70" s="53" t="s">
        <v>2230</v>
      </c>
      <c r="E70" s="53" t="s">
        <v>2234</v>
      </c>
      <c r="F70" s="53" t="s">
        <v>2237</v>
      </c>
      <c r="G70" s="53" t="s">
        <v>2241</v>
      </c>
      <c r="H70" s="53" t="s">
        <v>2245</v>
      </c>
      <c r="I70" s="53" t="s">
        <v>2249</v>
      </c>
      <c r="J70" s="53" t="s">
        <v>2252</v>
      </c>
      <c r="K70" s="53" t="s">
        <v>2257</v>
      </c>
      <c r="L70" s="123" t="s">
        <v>2260</v>
      </c>
    </row>
    <row r="71" ht="126.0" customHeight="1">
      <c r="A71" s="53" t="s">
        <v>2264</v>
      </c>
      <c r="B71" s="53" t="s">
        <v>2268</v>
      </c>
      <c r="C71" s="53" t="s">
        <v>2273</v>
      </c>
      <c r="D71" s="53" t="s">
        <v>2279</v>
      </c>
      <c r="E71" s="53" t="s">
        <v>2286</v>
      </c>
      <c r="F71" s="53" t="s">
        <v>2292</v>
      </c>
      <c r="G71" s="53" t="s">
        <v>2298</v>
      </c>
      <c r="H71" s="53" t="s">
        <v>2302</v>
      </c>
      <c r="I71" s="53" t="s">
        <v>2306</v>
      </c>
      <c r="J71" s="53" t="s">
        <v>2311</v>
      </c>
      <c r="K71" s="53" t="s">
        <v>2312</v>
      </c>
      <c r="L71" s="123" t="s">
        <v>2313</v>
      </c>
    </row>
    <row r="72" ht="126.0" customHeight="1">
      <c r="A72" s="53" t="s">
        <v>2314</v>
      </c>
      <c r="B72" s="53" t="s">
        <v>2315</v>
      </c>
      <c r="C72" s="53" t="s">
        <v>2316</v>
      </c>
      <c r="D72" s="53" t="s">
        <v>2317</v>
      </c>
      <c r="E72" s="53" t="s">
        <v>2318</v>
      </c>
      <c r="F72" s="53" t="s">
        <v>2319</v>
      </c>
      <c r="G72" s="53" t="s">
        <v>2320</v>
      </c>
      <c r="H72" s="53" t="s">
        <v>2321</v>
      </c>
      <c r="I72" s="53" t="s">
        <v>2322</v>
      </c>
      <c r="J72" s="53" t="s">
        <v>2323</v>
      </c>
      <c r="K72" s="53" t="s">
        <v>2324</v>
      </c>
      <c r="L72" s="123" t="s">
        <v>2325</v>
      </c>
    </row>
    <row r="73" ht="126.0" customHeight="1">
      <c r="A73" s="53" t="s">
        <v>2326</v>
      </c>
      <c r="B73" s="53" t="s">
        <v>2327</v>
      </c>
      <c r="C73" s="53" t="s">
        <v>2328</v>
      </c>
      <c r="D73" s="53" t="s">
        <v>2329</v>
      </c>
      <c r="E73" s="53" t="s">
        <v>2330</v>
      </c>
      <c r="F73" s="53" t="s">
        <v>2331</v>
      </c>
      <c r="G73" s="53" t="s">
        <v>2332</v>
      </c>
      <c r="H73" s="53" t="s">
        <v>2333</v>
      </c>
      <c r="I73" s="53" t="s">
        <v>2334</v>
      </c>
      <c r="J73" s="53" t="s">
        <v>2335</v>
      </c>
      <c r="K73" s="53" t="s">
        <v>2336</v>
      </c>
      <c r="L73" s="123" t="s">
        <v>2337</v>
      </c>
    </row>
    <row r="74" ht="126.0" customHeight="1">
      <c r="A74" s="77" t="s">
        <v>2338</v>
      </c>
      <c r="B74" s="77" t="s">
        <v>2339</v>
      </c>
      <c r="C74" s="77" t="s">
        <v>2340</v>
      </c>
      <c r="D74" s="77" t="s">
        <v>2341</v>
      </c>
      <c r="E74" s="77" t="s">
        <v>2342</v>
      </c>
      <c r="F74" s="77" t="s">
        <v>2343</v>
      </c>
      <c r="G74" s="77" t="s">
        <v>2344</v>
      </c>
      <c r="H74" s="77" t="s">
        <v>2345</v>
      </c>
      <c r="I74" s="77" t="s">
        <v>2346</v>
      </c>
      <c r="J74" s="77" t="s">
        <v>2347</v>
      </c>
      <c r="K74" s="77" t="s">
        <v>2348</v>
      </c>
      <c r="L74" s="124" t="s">
        <v>2349</v>
      </c>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L1"/>
    <mergeCell ref="A2:L2"/>
    <mergeCell ref="A4:L4"/>
    <mergeCell ref="A5:L7"/>
    <mergeCell ref="A9:L9"/>
    <mergeCell ref="A10:L12"/>
    <mergeCell ref="A14:L14"/>
  </mergeCells>
  <printOptions/>
  <pageMargins bottom="0.75" footer="0.0" header="0.0" left="0.7" right="0.7" top="0.75"/>
  <pageSetup orientation="landscape"/>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30.0"/>
    <col customWidth="1" min="2" max="2" width="44.0"/>
    <col customWidth="1" min="3" max="3" width="36.0"/>
    <col customWidth="1" min="4" max="4" width="39.0"/>
    <col customWidth="1" min="5" max="5" width="42.0"/>
    <col customWidth="1" min="6" max="6" width="38.0"/>
    <col customWidth="1" min="7" max="7" width="40.0"/>
    <col customWidth="1" min="8" max="8" width="42.0"/>
    <col customWidth="1" min="9" max="9" width="39.0"/>
    <col customWidth="1" min="10" max="10" width="42.0"/>
    <col customWidth="1" min="11" max="11" width="40.0"/>
    <col customWidth="1" min="12" max="12" width="30.0"/>
    <col customWidth="1" min="13" max="26" width="8.63"/>
  </cols>
  <sheetData>
    <row r="1" ht="30.0" customHeight="1">
      <c r="A1" s="1" t="s">
        <v>825</v>
      </c>
    </row>
    <row r="2" ht="33.75" customHeight="1">
      <c r="A2" s="11" t="s">
        <v>827</v>
      </c>
    </row>
    <row r="3" ht="30.0" customHeight="1">
      <c r="A3" s="15" t="s">
        <v>828</v>
      </c>
      <c r="B3" s="18" t="s">
        <v>831</v>
      </c>
      <c r="C3" s="18" t="s">
        <v>833</v>
      </c>
      <c r="D3" s="18" t="s">
        <v>835</v>
      </c>
      <c r="E3" s="18" t="s">
        <v>838</v>
      </c>
      <c r="F3" s="18" t="s">
        <v>840</v>
      </c>
      <c r="G3" s="18" t="s">
        <v>843</v>
      </c>
      <c r="H3" s="18" t="s">
        <v>845</v>
      </c>
      <c r="I3" s="18" t="s">
        <v>848</v>
      </c>
      <c r="J3" s="18" t="s">
        <v>850</v>
      </c>
      <c r="K3" s="18" t="s">
        <v>852</v>
      </c>
      <c r="L3" s="32" t="s">
        <v>855</v>
      </c>
    </row>
    <row r="4" ht="147.75" customHeight="1">
      <c r="A4" s="41" t="s">
        <v>858</v>
      </c>
      <c r="B4" s="41" t="s">
        <v>862</v>
      </c>
      <c r="C4" s="41" t="s">
        <v>864</v>
      </c>
      <c r="D4" s="41" t="s">
        <v>867</v>
      </c>
      <c r="E4" s="41" t="s">
        <v>869</v>
      </c>
      <c r="F4" s="41" t="s">
        <v>871</v>
      </c>
      <c r="G4" s="41" t="s">
        <v>873</v>
      </c>
      <c r="H4" s="41" t="s">
        <v>876</v>
      </c>
      <c r="I4" s="41" t="s">
        <v>878</v>
      </c>
      <c r="J4" s="41" t="s">
        <v>880</v>
      </c>
      <c r="K4" s="122" t="s">
        <v>882</v>
      </c>
      <c r="L4" s="41" t="s">
        <v>884</v>
      </c>
    </row>
    <row r="5" ht="147.75" customHeight="1">
      <c r="A5" s="53" t="s">
        <v>887</v>
      </c>
      <c r="B5" s="53" t="s">
        <v>890</v>
      </c>
      <c r="C5" s="53" t="s">
        <v>892</v>
      </c>
      <c r="D5" s="53" t="s">
        <v>894</v>
      </c>
      <c r="E5" s="53" t="s">
        <v>897</v>
      </c>
      <c r="F5" s="53" t="s">
        <v>899</v>
      </c>
      <c r="G5" s="53" t="s">
        <v>902</v>
      </c>
      <c r="H5" s="53" t="s">
        <v>904</v>
      </c>
      <c r="I5" s="53" t="s">
        <v>907</v>
      </c>
      <c r="J5" s="53" t="s">
        <v>909</v>
      </c>
      <c r="K5" s="123" t="s">
        <v>912</v>
      </c>
      <c r="L5" s="53" t="s">
        <v>915</v>
      </c>
    </row>
    <row r="6" ht="147.75" customHeight="1">
      <c r="A6" s="53" t="s">
        <v>919</v>
      </c>
      <c r="B6" s="53" t="s">
        <v>922</v>
      </c>
      <c r="C6" s="53" t="s">
        <v>925</v>
      </c>
      <c r="D6" s="53" t="s">
        <v>927</v>
      </c>
      <c r="E6" s="53" t="s">
        <v>930</v>
      </c>
      <c r="F6" s="53" t="s">
        <v>932</v>
      </c>
      <c r="G6" s="53" t="s">
        <v>934</v>
      </c>
      <c r="H6" s="53" t="s">
        <v>935</v>
      </c>
      <c r="I6" s="53" t="s">
        <v>938</v>
      </c>
      <c r="J6" s="53" t="s">
        <v>940</v>
      </c>
      <c r="K6" s="123" t="s">
        <v>943</v>
      </c>
      <c r="L6" s="53" t="s">
        <v>945</v>
      </c>
    </row>
    <row r="7" ht="147.75" customHeight="1">
      <c r="A7" s="53" t="s">
        <v>950</v>
      </c>
      <c r="B7" s="53" t="s">
        <v>951</v>
      </c>
      <c r="C7" s="53" t="s">
        <v>954</v>
      </c>
      <c r="D7" s="53" t="s">
        <v>956</v>
      </c>
      <c r="E7" s="53" t="s">
        <v>959</v>
      </c>
      <c r="F7" s="53" t="s">
        <v>961</v>
      </c>
      <c r="G7" s="53" t="s">
        <v>964</v>
      </c>
      <c r="H7" s="53" t="s">
        <v>967</v>
      </c>
      <c r="I7" s="53" t="s">
        <v>969</v>
      </c>
      <c r="J7" s="53" t="s">
        <v>972</v>
      </c>
      <c r="K7" s="123" t="s">
        <v>975</v>
      </c>
      <c r="L7" s="53" t="s">
        <v>977</v>
      </c>
    </row>
    <row r="8" ht="147.75" customHeight="1">
      <c r="A8" s="53" t="s">
        <v>980</v>
      </c>
      <c r="B8" s="53" t="s">
        <v>983</v>
      </c>
      <c r="C8" s="53" t="s">
        <v>985</v>
      </c>
      <c r="D8" s="53" t="s">
        <v>988</v>
      </c>
      <c r="E8" s="53" t="s">
        <v>990</v>
      </c>
      <c r="F8" s="53" t="s">
        <v>993</v>
      </c>
      <c r="G8" s="53" t="s">
        <v>995</v>
      </c>
      <c r="H8" s="53" t="s">
        <v>998</v>
      </c>
      <c r="I8" s="53" t="s">
        <v>1000</v>
      </c>
      <c r="J8" s="53" t="s">
        <v>1003</v>
      </c>
      <c r="K8" s="123" t="s">
        <v>1006</v>
      </c>
      <c r="L8" s="53" t="s">
        <v>1008</v>
      </c>
    </row>
    <row r="9" ht="147.75" customHeight="1">
      <c r="A9" s="53" t="s">
        <v>1011</v>
      </c>
      <c r="B9" s="53" t="s">
        <v>1014</v>
      </c>
      <c r="C9" s="53" t="s">
        <v>1016</v>
      </c>
      <c r="D9" s="53" t="s">
        <v>1019</v>
      </c>
      <c r="E9" s="53" t="s">
        <v>1021</v>
      </c>
      <c r="F9" s="53" t="s">
        <v>1024</v>
      </c>
      <c r="G9" s="53" t="s">
        <v>1027</v>
      </c>
      <c r="H9" s="53" t="s">
        <v>1029</v>
      </c>
      <c r="I9" s="53" t="s">
        <v>1032</v>
      </c>
      <c r="J9" s="53" t="s">
        <v>1034</v>
      </c>
      <c r="K9" s="123" t="s">
        <v>1037</v>
      </c>
      <c r="L9" s="53" t="s">
        <v>1040</v>
      </c>
    </row>
    <row r="10" ht="147.75" customHeight="1">
      <c r="A10" s="53" t="s">
        <v>1042</v>
      </c>
      <c r="B10" s="53" t="s">
        <v>1045</v>
      </c>
      <c r="C10" s="53" t="s">
        <v>1048</v>
      </c>
      <c r="D10" s="53" t="s">
        <v>1051</v>
      </c>
      <c r="E10" s="53" t="s">
        <v>1053</v>
      </c>
      <c r="F10" s="53" t="s">
        <v>1056</v>
      </c>
      <c r="G10" s="53" t="s">
        <v>1059</v>
      </c>
      <c r="H10" s="53" t="s">
        <v>1061</v>
      </c>
      <c r="I10" s="53" t="s">
        <v>1062</v>
      </c>
      <c r="J10" s="53" t="s">
        <v>1064</v>
      </c>
      <c r="K10" s="123" t="s">
        <v>1067</v>
      </c>
      <c r="L10" s="53" t="s">
        <v>1070</v>
      </c>
    </row>
    <row r="11" ht="147.75" customHeight="1">
      <c r="A11" s="53" t="s">
        <v>1075</v>
      </c>
      <c r="B11" s="53" t="s">
        <v>1078</v>
      </c>
      <c r="C11" s="53" t="s">
        <v>1082</v>
      </c>
      <c r="D11" s="53" t="s">
        <v>1086</v>
      </c>
      <c r="E11" s="53" t="s">
        <v>1089</v>
      </c>
      <c r="F11" s="53" t="s">
        <v>1092</v>
      </c>
      <c r="G11" s="53" t="s">
        <v>1095</v>
      </c>
      <c r="H11" s="53" t="s">
        <v>1097</v>
      </c>
      <c r="I11" s="53" t="s">
        <v>1099</v>
      </c>
      <c r="J11" s="53" t="s">
        <v>1102</v>
      </c>
      <c r="K11" s="123" t="s">
        <v>1104</v>
      </c>
      <c r="L11" s="53" t="s">
        <v>1106</v>
      </c>
    </row>
    <row r="12" ht="147.75" customHeight="1">
      <c r="A12" s="53" t="s">
        <v>1110</v>
      </c>
      <c r="B12" s="53" t="s">
        <v>1112</v>
      </c>
      <c r="C12" s="53" t="s">
        <v>1115</v>
      </c>
      <c r="D12" s="53" t="s">
        <v>1117</v>
      </c>
      <c r="E12" s="53" t="s">
        <v>1119</v>
      </c>
      <c r="F12" s="53" t="s">
        <v>1122</v>
      </c>
      <c r="G12" s="53" t="s">
        <v>1124</v>
      </c>
      <c r="H12" s="53" t="s">
        <v>1126</v>
      </c>
      <c r="I12" s="53" t="s">
        <v>1128</v>
      </c>
      <c r="J12" s="53" t="s">
        <v>1129</v>
      </c>
      <c r="K12" s="123" t="s">
        <v>1132</v>
      </c>
      <c r="L12" s="53" t="s">
        <v>1135</v>
      </c>
    </row>
    <row r="13" ht="147.75" customHeight="1">
      <c r="A13" s="53" t="s">
        <v>1136</v>
      </c>
      <c r="B13" s="53" t="s">
        <v>1139</v>
      </c>
      <c r="C13" s="53" t="s">
        <v>1141</v>
      </c>
      <c r="D13" s="53" t="s">
        <v>1143</v>
      </c>
      <c r="E13" s="53" t="s">
        <v>1146</v>
      </c>
      <c r="F13" s="53" t="s">
        <v>1148</v>
      </c>
      <c r="G13" s="53" t="s">
        <v>1150</v>
      </c>
      <c r="H13" s="53" t="s">
        <v>1153</v>
      </c>
      <c r="I13" s="53" t="s">
        <v>1155</v>
      </c>
      <c r="J13" s="53" t="s">
        <v>1157</v>
      </c>
      <c r="K13" s="123" t="s">
        <v>1159</v>
      </c>
      <c r="L13" s="53" t="s">
        <v>1161</v>
      </c>
    </row>
    <row r="14" ht="147.75" customHeight="1">
      <c r="A14" s="53" t="s">
        <v>1164</v>
      </c>
      <c r="B14" s="53" t="s">
        <v>1166</v>
      </c>
      <c r="C14" s="53" t="s">
        <v>1169</v>
      </c>
      <c r="D14" s="53" t="s">
        <v>1170</v>
      </c>
      <c r="E14" s="53" t="s">
        <v>1173</v>
      </c>
      <c r="F14" s="53" t="s">
        <v>1176</v>
      </c>
      <c r="G14" s="53" t="s">
        <v>1177</v>
      </c>
      <c r="H14" s="53" t="s">
        <v>1180</v>
      </c>
      <c r="I14" s="53" t="s">
        <v>1182</v>
      </c>
      <c r="J14" s="53" t="s">
        <v>1184</v>
      </c>
      <c r="K14" s="123" t="s">
        <v>1187</v>
      </c>
      <c r="L14" s="53" t="s">
        <v>1189</v>
      </c>
    </row>
    <row r="15" ht="147.75" customHeight="1">
      <c r="A15" s="77" t="s">
        <v>1191</v>
      </c>
      <c r="B15" s="77" t="s">
        <v>1194</v>
      </c>
      <c r="C15" s="77" t="s">
        <v>1196</v>
      </c>
      <c r="D15" s="77" t="s">
        <v>1198</v>
      </c>
      <c r="E15" s="77" t="s">
        <v>1201</v>
      </c>
      <c r="F15" s="77" t="s">
        <v>1202</v>
      </c>
      <c r="G15" s="77" t="s">
        <v>1205</v>
      </c>
      <c r="H15" s="77" t="s">
        <v>1206</v>
      </c>
      <c r="I15" s="77" t="s">
        <v>1209</v>
      </c>
      <c r="J15" s="77" t="s">
        <v>1212</v>
      </c>
      <c r="K15" s="124" t="s">
        <v>1216</v>
      </c>
      <c r="L15" s="77" t="s">
        <v>1220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L1"/>
    <mergeCell ref="A2:L2"/>
  </mergeCells>
  <printOptions/>
  <pageMargins bottom="0.75" footer="0.0" header="0.0" left="0.7" right="0.7" top="0.75"/>
  <pageSetup orientation="landscape"/>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4.0"/>
    <col customWidth="1" min="2" max="7" width="42.0"/>
    <col customWidth="1" min="8" max="26" width="8.63"/>
  </cols>
  <sheetData>
    <row r="1" ht="30.0" customHeight="1">
      <c r="A1" s="1" t="s">
        <v>837</v>
      </c>
    </row>
    <row r="2" ht="33.75" customHeight="1">
      <c r="A2" s="2" t="s">
        <v>842</v>
      </c>
    </row>
    <row r="3" ht="30.0" customHeight="1">
      <c r="A3" s="15" t="s">
        <v>846</v>
      </c>
      <c r="B3" s="18" t="s">
        <v>854</v>
      </c>
      <c r="C3" s="18" t="s">
        <v>857</v>
      </c>
      <c r="D3" s="18" t="s">
        <v>861</v>
      </c>
      <c r="E3" s="18" t="s">
        <v>866</v>
      </c>
      <c r="F3" s="18" t="s">
        <v>70</v>
      </c>
      <c r="G3" s="32" t="s">
        <v>875</v>
      </c>
    </row>
    <row r="4" ht="111.75" customHeight="1">
      <c r="A4" s="41" t="s">
        <v>41</v>
      </c>
      <c r="B4" s="41" t="s">
        <v>883</v>
      </c>
      <c r="C4" s="41" t="s">
        <v>886</v>
      </c>
      <c r="D4" s="41" t="s">
        <v>889</v>
      </c>
      <c r="E4" s="41" t="s">
        <v>893</v>
      </c>
      <c r="F4" s="41" t="s">
        <v>896</v>
      </c>
      <c r="G4" s="41" t="s">
        <v>900</v>
      </c>
    </row>
    <row r="5" ht="111.75" customHeight="1">
      <c r="A5" s="53" t="s">
        <v>905</v>
      </c>
      <c r="B5" s="53" t="s">
        <v>910</v>
      </c>
      <c r="C5" s="53" t="s">
        <v>914</v>
      </c>
      <c r="D5" s="53" t="s">
        <v>917</v>
      </c>
      <c r="E5" s="53" t="s">
        <v>920</v>
      </c>
      <c r="F5" s="53" t="s">
        <v>924</v>
      </c>
      <c r="G5" s="53" t="s">
        <v>928</v>
      </c>
    </row>
    <row r="6" ht="111.75" customHeight="1">
      <c r="A6" s="53" t="s">
        <v>47</v>
      </c>
      <c r="B6" s="53" t="s">
        <v>937</v>
      </c>
      <c r="C6" s="53" t="s">
        <v>942</v>
      </c>
      <c r="D6" s="53" t="s">
        <v>946</v>
      </c>
      <c r="E6" s="53" t="s">
        <v>949</v>
      </c>
      <c r="F6" s="53" t="s">
        <v>953</v>
      </c>
      <c r="G6" s="53" t="s">
        <v>958</v>
      </c>
    </row>
    <row r="7" ht="111.75" customHeight="1">
      <c r="A7" s="53" t="s">
        <v>962</v>
      </c>
      <c r="B7" s="53" t="s">
        <v>966</v>
      </c>
      <c r="C7" s="53" t="s">
        <v>970</v>
      </c>
      <c r="D7" s="53" t="s">
        <v>974</v>
      </c>
      <c r="E7" s="53" t="s">
        <v>978</v>
      </c>
      <c r="F7" s="53" t="s">
        <v>982</v>
      </c>
      <c r="G7" s="53" t="s">
        <v>987</v>
      </c>
    </row>
    <row r="8" ht="111.75" customHeight="1">
      <c r="A8" s="53" t="s">
        <v>992</v>
      </c>
      <c r="B8" s="53" t="s">
        <v>996</v>
      </c>
      <c r="C8" s="53" t="s">
        <v>1001</v>
      </c>
      <c r="D8" s="53" t="s">
        <v>1005</v>
      </c>
      <c r="E8" s="53" t="s">
        <v>1009</v>
      </c>
      <c r="F8" s="53" t="s">
        <v>1013</v>
      </c>
      <c r="G8" s="53" t="s">
        <v>1018</v>
      </c>
    </row>
    <row r="9" ht="111.75" customHeight="1">
      <c r="A9" s="53" t="s">
        <v>1023</v>
      </c>
      <c r="B9" s="53" t="s">
        <v>1026</v>
      </c>
      <c r="C9" s="53" t="s">
        <v>1031</v>
      </c>
      <c r="D9" s="53" t="s">
        <v>1036</v>
      </c>
      <c r="E9" s="53" t="s">
        <v>1039</v>
      </c>
      <c r="F9" s="53" t="s">
        <v>1044</v>
      </c>
      <c r="G9" s="53" t="s">
        <v>1049</v>
      </c>
    </row>
    <row r="10" ht="111.75" customHeight="1">
      <c r="A10" s="53" t="s">
        <v>1054</v>
      </c>
      <c r="B10" s="53" t="s">
        <v>1057</v>
      </c>
      <c r="C10" s="53" t="s">
        <v>1060</v>
      </c>
      <c r="D10" s="53" t="s">
        <v>1063</v>
      </c>
      <c r="E10" s="53" t="s">
        <v>1066</v>
      </c>
      <c r="F10" s="53" t="s">
        <v>1069</v>
      </c>
      <c r="G10" s="53" t="s">
        <v>1072</v>
      </c>
    </row>
    <row r="11" ht="111.75" customHeight="1">
      <c r="A11" s="53" t="s">
        <v>1074</v>
      </c>
      <c r="B11" s="53" t="s">
        <v>1077</v>
      </c>
      <c r="C11" s="53" t="s">
        <v>1080</v>
      </c>
      <c r="D11" s="53" t="s">
        <v>1081</v>
      </c>
      <c r="E11" s="53" t="s">
        <v>1084</v>
      </c>
      <c r="F11" s="53" t="s">
        <v>1088</v>
      </c>
      <c r="G11" s="53" t="s">
        <v>1091</v>
      </c>
    </row>
    <row r="12" ht="111.75" customHeight="1">
      <c r="A12" s="53" t="s">
        <v>1094</v>
      </c>
      <c r="B12" s="53" t="s">
        <v>1098</v>
      </c>
      <c r="C12" s="53" t="s">
        <v>1101</v>
      </c>
      <c r="D12" s="53" t="s">
        <v>1105</v>
      </c>
      <c r="E12" s="53" t="s">
        <v>1108</v>
      </c>
      <c r="F12" s="53" t="s">
        <v>1111</v>
      </c>
      <c r="G12" s="53" t="s">
        <v>1114</v>
      </c>
    </row>
    <row r="13" ht="111.75" customHeight="1">
      <c r="A13" s="53" t="s">
        <v>1118</v>
      </c>
      <c r="B13" s="53" t="s">
        <v>1121</v>
      </c>
      <c r="C13" s="53" t="s">
        <v>1125</v>
      </c>
      <c r="D13" s="53" t="s">
        <v>1127</v>
      </c>
      <c r="E13" s="53" t="s">
        <v>1131</v>
      </c>
      <c r="F13" s="53" t="s">
        <v>1134</v>
      </c>
      <c r="G13" s="53" t="s">
        <v>1138</v>
      </c>
    </row>
    <row r="14" ht="111.75" customHeight="1">
      <c r="A14" s="53" t="s">
        <v>1142</v>
      </c>
      <c r="B14" s="53" t="s">
        <v>1145</v>
      </c>
      <c r="C14" s="53" t="s">
        <v>1149</v>
      </c>
      <c r="D14" s="53" t="s">
        <v>1152</v>
      </c>
      <c r="E14" s="53" t="s">
        <v>1156</v>
      </c>
      <c r="F14" s="53" t="s">
        <v>1160</v>
      </c>
      <c r="G14" s="53" t="s">
        <v>1163</v>
      </c>
    </row>
    <row r="15" ht="111.75" customHeight="1">
      <c r="A15" s="53" t="s">
        <v>1167</v>
      </c>
      <c r="B15" s="53" t="s">
        <v>1171</v>
      </c>
      <c r="C15" s="53" t="s">
        <v>1174</v>
      </c>
      <c r="D15" s="53" t="s">
        <v>1179</v>
      </c>
      <c r="E15" s="53" t="s">
        <v>1183</v>
      </c>
      <c r="F15" s="53" t="s">
        <v>1186</v>
      </c>
      <c r="G15" s="53" t="s">
        <v>1190</v>
      </c>
    </row>
    <row r="16" ht="111.75" customHeight="1">
      <c r="A16" s="53" t="s">
        <v>1193</v>
      </c>
      <c r="B16" s="53" t="s">
        <v>1197</v>
      </c>
      <c r="C16" s="53" t="s">
        <v>1200</v>
      </c>
      <c r="D16" s="53" t="s">
        <v>1204</v>
      </c>
      <c r="E16" s="53" t="s">
        <v>1208</v>
      </c>
      <c r="F16" s="53" t="s">
        <v>1211</v>
      </c>
      <c r="G16" s="53" t="s">
        <v>1214</v>
      </c>
    </row>
    <row r="17" ht="111.75" customHeight="1">
      <c r="A17" s="53" t="s">
        <v>1217</v>
      </c>
      <c r="B17" s="53" t="s">
        <v>1219</v>
      </c>
      <c r="C17" s="53" t="s">
        <v>1222</v>
      </c>
      <c r="D17" s="53" t="s">
        <v>1224</v>
      </c>
      <c r="E17" s="53" t="s">
        <v>1227</v>
      </c>
      <c r="F17" s="53" t="s">
        <v>1229</v>
      </c>
      <c r="G17" s="53" t="s">
        <v>1231</v>
      </c>
    </row>
    <row r="18" ht="111.75" customHeight="1">
      <c r="A18" s="53" t="s">
        <v>1234</v>
      </c>
      <c r="B18" s="53" t="s">
        <v>1237</v>
      </c>
      <c r="C18" s="53" t="s">
        <v>1239</v>
      </c>
      <c r="D18" s="53" t="s">
        <v>1241</v>
      </c>
      <c r="E18" s="53" t="s">
        <v>1244</v>
      </c>
      <c r="F18" s="53" t="s">
        <v>1246</v>
      </c>
      <c r="G18" s="53" t="s">
        <v>1248</v>
      </c>
    </row>
    <row r="19" ht="111.75" customHeight="1">
      <c r="A19" s="53" t="s">
        <v>1250</v>
      </c>
      <c r="B19" s="53" t="s">
        <v>1252</v>
      </c>
      <c r="C19" s="53" t="s">
        <v>1254</v>
      </c>
      <c r="D19" s="53" t="s">
        <v>1257</v>
      </c>
      <c r="E19" s="53" t="s">
        <v>1259</v>
      </c>
      <c r="F19" s="53" t="s">
        <v>1262</v>
      </c>
      <c r="G19" s="53" t="s">
        <v>1265</v>
      </c>
    </row>
    <row r="20" ht="111.75" customHeight="1">
      <c r="A20" s="53" t="s">
        <v>1267</v>
      </c>
      <c r="B20" s="53" t="s">
        <v>1269</v>
      </c>
      <c r="C20" s="53" t="s">
        <v>1271</v>
      </c>
      <c r="D20" s="53" t="s">
        <v>1273</v>
      </c>
      <c r="E20" s="53" t="s">
        <v>1275</v>
      </c>
      <c r="F20" s="53" t="s">
        <v>1278</v>
      </c>
      <c r="G20" s="53" t="s">
        <v>1280</v>
      </c>
    </row>
    <row r="21" ht="111.75" customHeight="1">
      <c r="A21" s="77" t="s">
        <v>1284</v>
      </c>
      <c r="B21" s="77" t="s">
        <v>1286</v>
      </c>
      <c r="C21" s="77" t="s">
        <v>1289</v>
      </c>
      <c r="D21" s="77" t="s">
        <v>1291</v>
      </c>
      <c r="E21" s="77" t="s">
        <v>1294</v>
      </c>
      <c r="F21" s="77" t="s">
        <v>1296</v>
      </c>
      <c r="G21" s="77" t="s">
        <v>1299</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2:G2"/>
  </mergeCells>
  <printOptions/>
  <pageMargins bottom="0.75" footer="0.0" header="0.0" left="0.7" right="0.7" top="0.75"/>
  <pageSetup orientation="landscape"/>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34.0"/>
    <col customWidth="1" min="2" max="3" width="12.0"/>
    <col customWidth="1" min="4" max="4" width="48.0"/>
    <col customWidth="1" min="5" max="9" width="42.0"/>
    <col customWidth="1" min="10" max="10" width="46.0"/>
    <col customWidth="1" min="11" max="26" width="8.63"/>
  </cols>
  <sheetData>
    <row r="1" ht="30.0" customHeight="1">
      <c r="A1" s="1" t="s">
        <v>1389</v>
      </c>
    </row>
    <row r="2" ht="33.75" customHeight="1">
      <c r="A2" s="11" t="s">
        <v>1392</v>
      </c>
    </row>
    <row r="3" ht="30.0" customHeight="1">
      <c r="A3" s="15" t="s">
        <v>1394</v>
      </c>
      <c r="B3" s="18" t="s">
        <v>1398</v>
      </c>
      <c r="C3" s="18" t="s">
        <v>28</v>
      </c>
      <c r="D3" s="18" t="s">
        <v>44</v>
      </c>
      <c r="E3" s="18" t="s">
        <v>1403</v>
      </c>
      <c r="F3" s="18" t="s">
        <v>1405</v>
      </c>
      <c r="G3" s="18" t="s">
        <v>1407</v>
      </c>
      <c r="H3" s="18" t="s">
        <v>1409</v>
      </c>
      <c r="I3" s="18" t="s">
        <v>1410</v>
      </c>
      <c r="J3" s="32" t="s">
        <v>853</v>
      </c>
    </row>
    <row r="4" ht="111.75" customHeight="1">
      <c r="A4" s="41" t="s">
        <v>1413</v>
      </c>
      <c r="B4" s="41">
        <v>300.0</v>
      </c>
      <c r="C4" s="41">
        <v>0.0</v>
      </c>
      <c r="D4" s="41" t="s">
        <v>1418</v>
      </c>
      <c r="E4" s="41" t="s">
        <v>1420</v>
      </c>
      <c r="F4" s="41" t="s">
        <v>1421</v>
      </c>
      <c r="G4" s="41" t="s">
        <v>1423</v>
      </c>
      <c r="H4" s="41" t="s">
        <v>1425</v>
      </c>
      <c r="I4" s="41" t="s">
        <v>1427</v>
      </c>
      <c r="J4" s="122" t="s">
        <v>1429</v>
      </c>
    </row>
    <row r="5" ht="111.75" customHeight="1">
      <c r="A5" s="53" t="s">
        <v>1432</v>
      </c>
      <c r="B5" s="53">
        <v>250.0</v>
      </c>
      <c r="C5" s="53">
        <v>25.0</v>
      </c>
      <c r="D5" s="53" t="s">
        <v>1436</v>
      </c>
      <c r="E5" s="53" t="s">
        <v>1438</v>
      </c>
      <c r="F5" s="53" t="s">
        <v>1439</v>
      </c>
      <c r="G5" s="53" t="s">
        <v>1441</v>
      </c>
      <c r="H5" s="53" t="s">
        <v>1443</v>
      </c>
      <c r="I5" s="53" t="s">
        <v>1445</v>
      </c>
      <c r="J5" s="123" t="s">
        <v>1448</v>
      </c>
    </row>
    <row r="6" ht="111.75" customHeight="1">
      <c r="A6" s="53" t="s">
        <v>1450</v>
      </c>
      <c r="B6" s="53">
        <v>250.0</v>
      </c>
      <c r="C6" s="53">
        <v>5.0</v>
      </c>
      <c r="D6" s="53" t="s">
        <v>1454</v>
      </c>
      <c r="E6" s="53" t="s">
        <v>1456</v>
      </c>
      <c r="F6" s="53" t="s">
        <v>1458</v>
      </c>
      <c r="G6" s="53" t="s">
        <v>1460</v>
      </c>
      <c r="H6" s="53" t="s">
        <v>1462</v>
      </c>
      <c r="I6" s="53" t="s">
        <v>1464</v>
      </c>
      <c r="J6" s="123" t="s">
        <v>1466</v>
      </c>
    </row>
    <row r="7" ht="111.75" customHeight="1">
      <c r="A7" s="53" t="s">
        <v>1468</v>
      </c>
      <c r="B7" s="53">
        <v>250.0</v>
      </c>
      <c r="C7" s="53">
        <v>3.0</v>
      </c>
      <c r="D7" s="53" t="s">
        <v>1472</v>
      </c>
      <c r="E7" s="53" t="s">
        <v>1474</v>
      </c>
      <c r="F7" s="53" t="s">
        <v>1476</v>
      </c>
      <c r="G7" s="53" t="s">
        <v>1478</v>
      </c>
      <c r="H7" s="53" t="s">
        <v>1480</v>
      </c>
      <c r="I7" s="53" t="s">
        <v>1482</v>
      </c>
      <c r="J7" s="123" t="s">
        <v>1483</v>
      </c>
    </row>
    <row r="8" ht="111.75" customHeight="1">
      <c r="A8" s="53" t="s">
        <v>1485</v>
      </c>
      <c r="B8" s="53">
        <v>250.0</v>
      </c>
      <c r="C8" s="53">
        <v>25.0</v>
      </c>
      <c r="D8" s="53" t="s">
        <v>1488</v>
      </c>
      <c r="E8" s="53" t="s">
        <v>1490</v>
      </c>
      <c r="F8" s="53" t="s">
        <v>1493</v>
      </c>
      <c r="G8" s="53" t="s">
        <v>1494</v>
      </c>
      <c r="H8" s="53" t="s">
        <v>1498</v>
      </c>
      <c r="I8" s="53" t="s">
        <v>1499</v>
      </c>
      <c r="J8" s="123" t="s">
        <v>1502</v>
      </c>
    </row>
    <row r="9" ht="111.75" customHeight="1">
      <c r="A9" s="53" t="s">
        <v>1506</v>
      </c>
      <c r="B9" s="53">
        <v>250.0</v>
      </c>
      <c r="C9" s="53">
        <v>45.0</v>
      </c>
      <c r="D9" s="53" t="s">
        <v>1511</v>
      </c>
      <c r="E9" s="53" t="s">
        <v>1514</v>
      </c>
      <c r="F9" s="53" t="s">
        <v>1516</v>
      </c>
      <c r="G9" s="53" t="s">
        <v>1518</v>
      </c>
      <c r="H9" s="53" t="s">
        <v>1520</v>
      </c>
      <c r="I9" s="53" t="s">
        <v>1523</v>
      </c>
      <c r="J9" s="123" t="s">
        <v>1525</v>
      </c>
    </row>
    <row r="10" ht="111.75" customHeight="1">
      <c r="A10" s="53" t="s">
        <v>1528</v>
      </c>
      <c r="B10" s="53">
        <v>250.0</v>
      </c>
      <c r="C10" s="53">
        <v>15.0</v>
      </c>
      <c r="D10" s="53" t="s">
        <v>1532</v>
      </c>
      <c r="E10" s="53" t="s">
        <v>1533</v>
      </c>
      <c r="F10" s="53" t="s">
        <v>1536</v>
      </c>
      <c r="G10" s="53" t="s">
        <v>1537</v>
      </c>
      <c r="H10" s="53" t="s">
        <v>1539</v>
      </c>
      <c r="I10" s="53" t="s">
        <v>1540</v>
      </c>
      <c r="J10" s="123" t="s">
        <v>1542</v>
      </c>
    </row>
    <row r="11" ht="111.75" customHeight="1">
      <c r="A11" s="53" t="s">
        <v>1544</v>
      </c>
      <c r="B11" s="53">
        <v>250.0</v>
      </c>
      <c r="C11" s="53">
        <v>20.0</v>
      </c>
      <c r="D11" s="53" t="s">
        <v>1547</v>
      </c>
      <c r="E11" s="53" t="s">
        <v>1550</v>
      </c>
      <c r="F11" s="53" t="s">
        <v>1552</v>
      </c>
      <c r="G11" s="53" t="s">
        <v>1554</v>
      </c>
      <c r="H11" s="53" t="s">
        <v>1557</v>
      </c>
      <c r="I11" s="53" t="s">
        <v>1559</v>
      </c>
      <c r="J11" s="123" t="s">
        <v>1562</v>
      </c>
    </row>
    <row r="12" ht="111.75" customHeight="1">
      <c r="A12" s="53" t="s">
        <v>1564</v>
      </c>
      <c r="B12" s="53">
        <v>200.0</v>
      </c>
      <c r="C12" s="53">
        <v>60.0</v>
      </c>
      <c r="D12" s="53" t="s">
        <v>1567</v>
      </c>
      <c r="E12" s="53" t="s">
        <v>1568</v>
      </c>
      <c r="F12" s="53" t="s">
        <v>1571</v>
      </c>
      <c r="G12" s="53" t="s">
        <v>1573</v>
      </c>
      <c r="H12" s="53" t="s">
        <v>1576</v>
      </c>
      <c r="I12" s="53" t="s">
        <v>1578</v>
      </c>
      <c r="J12" s="123" t="s">
        <v>1580</v>
      </c>
    </row>
    <row r="13" ht="111.75" customHeight="1">
      <c r="A13" s="53" t="s">
        <v>1583</v>
      </c>
      <c r="B13" s="53">
        <v>300.0</v>
      </c>
      <c r="C13" s="53">
        <v>90.0</v>
      </c>
      <c r="D13" s="53" t="s">
        <v>1590</v>
      </c>
      <c r="E13" s="53" t="s">
        <v>1592</v>
      </c>
      <c r="F13" s="53" t="s">
        <v>1595</v>
      </c>
      <c r="G13" s="53" t="s">
        <v>1598</v>
      </c>
      <c r="H13" s="53" t="s">
        <v>1600</v>
      </c>
      <c r="I13" s="53" t="s">
        <v>1602</v>
      </c>
      <c r="J13" s="123" t="s">
        <v>1604</v>
      </c>
    </row>
    <row r="14" ht="111.75" customHeight="1">
      <c r="A14" s="53" t="s">
        <v>1606</v>
      </c>
      <c r="B14" s="53">
        <v>240.0</v>
      </c>
      <c r="C14" s="53">
        <v>5.0</v>
      </c>
      <c r="D14" s="53" t="s">
        <v>1611</v>
      </c>
      <c r="E14" s="53" t="s">
        <v>1614</v>
      </c>
      <c r="F14" s="53" t="s">
        <v>1615</v>
      </c>
      <c r="G14" s="53" t="s">
        <v>1617</v>
      </c>
      <c r="H14" s="53" t="s">
        <v>1619</v>
      </c>
      <c r="I14" s="53" t="s">
        <v>1621</v>
      </c>
      <c r="J14" s="123" t="s">
        <v>1624</v>
      </c>
    </row>
    <row r="15" ht="111.75" customHeight="1">
      <c r="A15" s="53" t="s">
        <v>1627</v>
      </c>
      <c r="B15" s="53">
        <v>240.0</v>
      </c>
      <c r="C15" s="53">
        <v>5.0</v>
      </c>
      <c r="D15" s="53" t="s">
        <v>1633</v>
      </c>
      <c r="E15" s="53" t="s">
        <v>1636</v>
      </c>
      <c r="F15" s="53" t="s">
        <v>1637</v>
      </c>
      <c r="G15" s="53" t="s">
        <v>1639</v>
      </c>
      <c r="H15" s="53" t="s">
        <v>1641</v>
      </c>
      <c r="I15" s="53" t="s">
        <v>1644</v>
      </c>
      <c r="J15" s="123" t="s">
        <v>1646</v>
      </c>
    </row>
    <row r="16" ht="111.75" customHeight="1">
      <c r="A16" s="53" t="s">
        <v>1649</v>
      </c>
      <c r="B16" s="53">
        <v>250.0</v>
      </c>
      <c r="C16" s="53">
        <v>180.0</v>
      </c>
      <c r="D16" s="53" t="s">
        <v>1654</v>
      </c>
      <c r="E16" s="53" t="s">
        <v>1657</v>
      </c>
      <c r="F16" s="53" t="s">
        <v>1658</v>
      </c>
      <c r="G16" s="53" t="s">
        <v>1661</v>
      </c>
      <c r="H16" s="53" t="s">
        <v>1663</v>
      </c>
      <c r="I16" s="53" t="s">
        <v>1665</v>
      </c>
      <c r="J16" s="123" t="s">
        <v>1668</v>
      </c>
    </row>
    <row r="17" ht="111.75" customHeight="1">
      <c r="A17" s="53" t="s">
        <v>1671</v>
      </c>
      <c r="B17" s="53">
        <v>300.0</v>
      </c>
      <c r="C17" s="53">
        <v>235.0</v>
      </c>
      <c r="D17" s="53" t="s">
        <v>1676</v>
      </c>
      <c r="E17" s="53" t="s">
        <v>1679</v>
      </c>
      <c r="F17" s="53" t="s">
        <v>1682</v>
      </c>
      <c r="G17" s="53" t="s">
        <v>1684</v>
      </c>
      <c r="H17" s="53" t="s">
        <v>1687</v>
      </c>
      <c r="I17" s="53" t="s">
        <v>1691</v>
      </c>
      <c r="J17" s="123" t="s">
        <v>1694</v>
      </c>
    </row>
    <row r="18" ht="111.75" customHeight="1">
      <c r="A18" s="53" t="s">
        <v>1697</v>
      </c>
      <c r="B18" s="53">
        <v>500.0</v>
      </c>
      <c r="C18" s="53">
        <v>40.0</v>
      </c>
      <c r="D18" s="53" t="s">
        <v>1704</v>
      </c>
      <c r="E18" s="53" t="s">
        <v>1706</v>
      </c>
      <c r="F18" s="53" t="s">
        <v>1708</v>
      </c>
      <c r="G18" s="53" t="s">
        <v>1711</v>
      </c>
      <c r="H18" s="53" t="s">
        <v>1713</v>
      </c>
      <c r="I18" s="53" t="s">
        <v>1715</v>
      </c>
      <c r="J18" s="123" t="s">
        <v>1717</v>
      </c>
    </row>
    <row r="19" ht="111.75" customHeight="1">
      <c r="A19" s="53" t="s">
        <v>1720</v>
      </c>
      <c r="B19" s="53">
        <v>1000.0</v>
      </c>
      <c r="C19" s="53">
        <v>80.0</v>
      </c>
      <c r="D19" s="53" t="s">
        <v>1725</v>
      </c>
      <c r="E19" s="53" t="s">
        <v>1728</v>
      </c>
      <c r="F19" s="53" t="s">
        <v>1731</v>
      </c>
      <c r="G19" s="53" t="s">
        <v>1734</v>
      </c>
      <c r="H19" s="53" t="s">
        <v>1737</v>
      </c>
      <c r="I19" s="53" t="s">
        <v>1739</v>
      </c>
      <c r="J19" s="123" t="s">
        <v>1742</v>
      </c>
    </row>
    <row r="20" ht="111.75" customHeight="1">
      <c r="A20" s="53" t="s">
        <v>1746</v>
      </c>
      <c r="B20" s="53">
        <v>350.0</v>
      </c>
      <c r="C20" s="53">
        <v>110.0</v>
      </c>
      <c r="D20" s="53" t="s">
        <v>1753</v>
      </c>
      <c r="E20" s="53" t="s">
        <v>1756</v>
      </c>
      <c r="F20" s="53" t="s">
        <v>1759</v>
      </c>
      <c r="G20" s="53" t="s">
        <v>1762</v>
      </c>
      <c r="H20" s="53" t="s">
        <v>1765</v>
      </c>
      <c r="I20" s="53" t="s">
        <v>1768</v>
      </c>
      <c r="J20" s="123" t="s">
        <v>1771</v>
      </c>
    </row>
    <row r="21" ht="111.75" customHeight="1">
      <c r="A21" s="53" t="s">
        <v>1774</v>
      </c>
      <c r="B21" s="53">
        <v>250.0</v>
      </c>
      <c r="C21" s="53">
        <v>95.0</v>
      </c>
      <c r="D21" s="53" t="s">
        <v>1779</v>
      </c>
      <c r="E21" s="53" t="s">
        <v>1782</v>
      </c>
      <c r="F21" s="53" t="s">
        <v>1785</v>
      </c>
      <c r="G21" s="53" t="s">
        <v>1789</v>
      </c>
      <c r="H21" s="53" t="s">
        <v>1792</v>
      </c>
      <c r="I21" s="53" t="s">
        <v>1794</v>
      </c>
      <c r="J21" s="123" t="s">
        <v>1797</v>
      </c>
    </row>
    <row r="22" ht="111.75" customHeight="1">
      <c r="A22" s="53" t="s">
        <v>1799</v>
      </c>
      <c r="B22" s="53">
        <v>300.0</v>
      </c>
      <c r="C22" s="53">
        <v>150.0</v>
      </c>
      <c r="D22" s="53" t="s">
        <v>1802</v>
      </c>
      <c r="E22" s="53" t="s">
        <v>1804</v>
      </c>
      <c r="F22" s="53" t="s">
        <v>1806</v>
      </c>
      <c r="G22" s="53" t="s">
        <v>1807</v>
      </c>
      <c r="H22" s="53" t="s">
        <v>1809</v>
      </c>
      <c r="I22" s="53" t="s">
        <v>1811</v>
      </c>
      <c r="J22" s="123" t="s">
        <v>1812</v>
      </c>
    </row>
    <row r="23" ht="111.75" customHeight="1">
      <c r="A23" s="53" t="s">
        <v>1814</v>
      </c>
      <c r="B23" s="53">
        <v>250.0</v>
      </c>
      <c r="C23" s="53">
        <v>35.0</v>
      </c>
      <c r="D23" s="53" t="s">
        <v>1817</v>
      </c>
      <c r="E23" s="53" t="s">
        <v>1819</v>
      </c>
      <c r="F23" s="53" t="s">
        <v>1821</v>
      </c>
      <c r="G23" s="53" t="s">
        <v>1823</v>
      </c>
      <c r="H23" s="53" t="s">
        <v>1825</v>
      </c>
      <c r="I23" s="53" t="s">
        <v>1826</v>
      </c>
      <c r="J23" s="123" t="s">
        <v>1828</v>
      </c>
    </row>
    <row r="24" ht="111.75" customHeight="1">
      <c r="A24" s="53" t="s">
        <v>1830</v>
      </c>
      <c r="B24" s="53">
        <v>250.0</v>
      </c>
      <c r="C24" s="53">
        <v>20.0</v>
      </c>
      <c r="D24" s="53" t="s">
        <v>1833</v>
      </c>
      <c r="E24" s="53" t="s">
        <v>1835</v>
      </c>
      <c r="F24" s="53" t="s">
        <v>1837</v>
      </c>
      <c r="G24" s="53" t="s">
        <v>1839</v>
      </c>
      <c r="H24" s="53" t="s">
        <v>1841</v>
      </c>
      <c r="I24" s="53" t="s">
        <v>1843</v>
      </c>
      <c r="J24" s="123" t="s">
        <v>1845</v>
      </c>
    </row>
    <row r="25" ht="111.75" customHeight="1">
      <c r="A25" s="77" t="s">
        <v>1847</v>
      </c>
      <c r="B25" s="77">
        <v>250.0</v>
      </c>
      <c r="C25" s="77">
        <v>5.0</v>
      </c>
      <c r="D25" s="77" t="s">
        <v>1852</v>
      </c>
      <c r="E25" s="77" t="s">
        <v>1853</v>
      </c>
      <c r="F25" s="77" t="s">
        <v>1855</v>
      </c>
      <c r="G25" s="77" t="s">
        <v>1857</v>
      </c>
      <c r="H25" s="77" t="s">
        <v>1859</v>
      </c>
      <c r="I25" s="77" t="s">
        <v>1861</v>
      </c>
      <c r="J25" s="124" t="s">
        <v>1863</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J1"/>
    <mergeCell ref="A2:J2"/>
  </mergeCells>
  <printOptions/>
  <pageMargins bottom="0.75" footer="0.0" header="0.0" left="0.7" right="0.7" top="0.75"/>
  <pageSetup orientation="landscape"/>
  <drawing r:id="rId1"/>
  <tableParts count="1">
    <tablePart r:id="rId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2" width="28.0"/>
    <col customWidth="1" min="3" max="8" width="43.0"/>
    <col customWidth="1" min="9" max="26" width="8.63"/>
  </cols>
  <sheetData>
    <row r="1" ht="30.0" customHeight="1">
      <c r="A1" s="1" t="s">
        <v>1491</v>
      </c>
    </row>
    <row r="2" ht="33.75" customHeight="1">
      <c r="A2" s="2" t="s">
        <v>1496</v>
      </c>
    </row>
    <row r="3" ht="30.0" customHeight="1">
      <c r="A3" s="15" t="s">
        <v>1501</v>
      </c>
      <c r="B3" s="18" t="s">
        <v>1507</v>
      </c>
      <c r="C3" s="18" t="s">
        <v>1509</v>
      </c>
      <c r="D3" s="18" t="s">
        <v>1513</v>
      </c>
      <c r="E3" s="18" t="s">
        <v>1517</v>
      </c>
      <c r="F3" s="18" t="s">
        <v>1521</v>
      </c>
      <c r="G3" s="18" t="s">
        <v>1524</v>
      </c>
      <c r="H3" s="32" t="s">
        <v>1527</v>
      </c>
    </row>
    <row r="4" ht="126.0" customHeight="1">
      <c r="A4" s="41" t="s">
        <v>1531</v>
      </c>
      <c r="B4" s="41" t="s">
        <v>1534</v>
      </c>
      <c r="C4" s="41" t="s">
        <v>1541</v>
      </c>
      <c r="D4" s="41" t="s">
        <v>1548</v>
      </c>
      <c r="E4" s="41" t="s">
        <v>1551</v>
      </c>
      <c r="F4" s="41" t="s">
        <v>1555</v>
      </c>
      <c r="G4" s="41" t="s">
        <v>1558</v>
      </c>
      <c r="H4" s="41" t="s">
        <v>1561</v>
      </c>
    </row>
    <row r="5" ht="126.0" customHeight="1">
      <c r="A5" s="53" t="s">
        <v>1565</v>
      </c>
      <c r="B5" s="53" t="s">
        <v>1534</v>
      </c>
      <c r="C5" s="53" t="s">
        <v>1569</v>
      </c>
      <c r="D5" s="53" t="s">
        <v>1572</v>
      </c>
      <c r="E5" s="53" t="s">
        <v>1575</v>
      </c>
      <c r="F5" s="53" t="s">
        <v>1579</v>
      </c>
      <c r="G5" s="53" t="s">
        <v>1582</v>
      </c>
      <c r="H5" s="53" t="s">
        <v>1584</v>
      </c>
    </row>
    <row r="6" ht="126.0" customHeight="1">
      <c r="A6" s="53" t="s">
        <v>1586</v>
      </c>
      <c r="B6" s="53" t="s">
        <v>1588</v>
      </c>
      <c r="C6" s="53" t="s">
        <v>1591</v>
      </c>
      <c r="D6" s="53" t="s">
        <v>1593</v>
      </c>
      <c r="E6" s="53" t="s">
        <v>1596</v>
      </c>
      <c r="F6" s="53" t="s">
        <v>1599</v>
      </c>
      <c r="G6" s="53" t="s">
        <v>1607</v>
      </c>
      <c r="H6" s="53" t="s">
        <v>1609</v>
      </c>
    </row>
    <row r="7" ht="126.0" customHeight="1">
      <c r="A7" s="53" t="s">
        <v>1612</v>
      </c>
      <c r="B7" s="53" t="s">
        <v>1588</v>
      </c>
      <c r="C7" s="53" t="s">
        <v>1622</v>
      </c>
      <c r="D7" s="53" t="s">
        <v>1625</v>
      </c>
      <c r="E7" s="53" t="s">
        <v>1628</v>
      </c>
      <c r="F7" s="53" t="s">
        <v>1630</v>
      </c>
      <c r="G7" s="53" t="s">
        <v>1632</v>
      </c>
      <c r="H7" s="53" t="s">
        <v>1635</v>
      </c>
    </row>
    <row r="8" ht="126.0" customHeight="1">
      <c r="A8" s="53" t="s">
        <v>227</v>
      </c>
      <c r="B8" s="53" t="s">
        <v>1588</v>
      </c>
      <c r="C8" s="53" t="s">
        <v>1642</v>
      </c>
      <c r="D8" s="53" t="s">
        <v>1645</v>
      </c>
      <c r="E8" s="53" t="s">
        <v>1648</v>
      </c>
      <c r="F8" s="53" t="s">
        <v>1651</v>
      </c>
      <c r="G8" s="53" t="s">
        <v>1653</v>
      </c>
      <c r="H8" s="53" t="s">
        <v>1656</v>
      </c>
    </row>
    <row r="9" ht="126.0" customHeight="1">
      <c r="A9" s="53" t="s">
        <v>1660</v>
      </c>
      <c r="B9" s="53" t="s">
        <v>1664</v>
      </c>
      <c r="C9" s="53" t="s">
        <v>1667</v>
      </c>
      <c r="D9" s="53" t="s">
        <v>1670</v>
      </c>
      <c r="E9" s="53" t="s">
        <v>1672</v>
      </c>
      <c r="F9" s="53" t="s">
        <v>1674</v>
      </c>
      <c r="G9" s="53" t="s">
        <v>1677</v>
      </c>
      <c r="H9" s="53" t="s">
        <v>1680</v>
      </c>
    </row>
    <row r="10" ht="126.0" customHeight="1">
      <c r="A10" s="53" t="s">
        <v>1685</v>
      </c>
      <c r="B10" s="53" t="s">
        <v>1688</v>
      </c>
      <c r="C10" s="53" t="s">
        <v>1690</v>
      </c>
      <c r="D10" s="53" t="s">
        <v>1693</v>
      </c>
      <c r="E10" s="53" t="s">
        <v>1696</v>
      </c>
      <c r="F10" s="53" t="s">
        <v>1699</v>
      </c>
      <c r="G10" s="53" t="s">
        <v>1701</v>
      </c>
      <c r="H10" s="53" t="s">
        <v>1702</v>
      </c>
    </row>
    <row r="11" ht="126.0" customHeight="1">
      <c r="A11" s="53" t="s">
        <v>1705</v>
      </c>
      <c r="B11" s="53" t="s">
        <v>1709</v>
      </c>
      <c r="C11" s="53" t="s">
        <v>1712</v>
      </c>
      <c r="D11" s="53" t="s">
        <v>1718</v>
      </c>
      <c r="E11" s="53" t="s">
        <v>1721</v>
      </c>
      <c r="F11" s="53" t="s">
        <v>1723</v>
      </c>
      <c r="G11" s="53" t="s">
        <v>1726</v>
      </c>
      <c r="H11" s="53" t="s">
        <v>1729</v>
      </c>
    </row>
    <row r="12" ht="126.0" customHeight="1">
      <c r="A12" s="53" t="s">
        <v>1732</v>
      </c>
      <c r="B12" s="53" t="s">
        <v>1735</v>
      </c>
      <c r="C12" s="53" t="s">
        <v>1738</v>
      </c>
      <c r="D12" s="53" t="s">
        <v>1741</v>
      </c>
      <c r="E12" s="53" t="s">
        <v>1743</v>
      </c>
      <c r="F12" s="53" t="s">
        <v>1745</v>
      </c>
      <c r="G12" s="53" t="s">
        <v>1748</v>
      </c>
      <c r="H12" s="53" t="s">
        <v>1750</v>
      </c>
    </row>
    <row r="13" ht="126.0" customHeight="1">
      <c r="A13" s="53" t="s">
        <v>1754</v>
      </c>
      <c r="B13" s="53" t="s">
        <v>1757</v>
      </c>
      <c r="C13" s="53" t="s">
        <v>1761</v>
      </c>
      <c r="D13" s="53" t="s">
        <v>1764</v>
      </c>
      <c r="E13" s="53" t="s">
        <v>1767</v>
      </c>
      <c r="F13" s="53" t="s">
        <v>1770</v>
      </c>
      <c r="G13" s="53" t="s">
        <v>1773</v>
      </c>
      <c r="H13" s="53" t="s">
        <v>1776</v>
      </c>
    </row>
    <row r="14" ht="126.0" customHeight="1">
      <c r="A14" s="77" t="s">
        <v>1778</v>
      </c>
      <c r="B14" s="77" t="s">
        <v>1781</v>
      </c>
      <c r="C14" s="77" t="s">
        <v>1784</v>
      </c>
      <c r="D14" s="77" t="s">
        <v>1786</v>
      </c>
      <c r="E14" s="77" t="s">
        <v>1788</v>
      </c>
      <c r="F14" s="77" t="s">
        <v>1790</v>
      </c>
      <c r="G14" s="77" t="s">
        <v>1793</v>
      </c>
      <c r="H14" s="77" t="s">
        <v>1796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H1"/>
    <mergeCell ref="A2:H2"/>
  </mergeCells>
  <printOptions/>
  <pageMargins bottom="0.75" footer="0.0" header="0.0" left="0.7" right="0.7" top="0.75"/>
  <pageSetup orientation="landscape"/>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30.0"/>
    <col customWidth="1" min="2" max="2" width="23.0"/>
    <col customWidth="1" min="3" max="3" width="42.0"/>
    <col customWidth="1" min="4" max="4" width="74.0"/>
    <col customWidth="1" min="5" max="5" width="34.0"/>
    <col customWidth="1" min="6" max="26" width="8.63"/>
  </cols>
  <sheetData>
    <row r="1" ht="30.0" customHeight="1">
      <c r="A1" s="1" t="s">
        <v>1959</v>
      </c>
    </row>
    <row r="2" ht="33.75" customHeight="1">
      <c r="A2" s="11" t="s">
        <v>1961</v>
      </c>
    </row>
    <row r="3" ht="30.0" customHeight="1">
      <c r="A3" s="137" t="s">
        <v>1964</v>
      </c>
      <c r="B3" s="97" t="s">
        <v>1968</v>
      </c>
      <c r="C3" s="97" t="s">
        <v>1970</v>
      </c>
      <c r="D3" s="97" t="s">
        <v>1971</v>
      </c>
      <c r="E3" s="98" t="s">
        <v>806</v>
      </c>
    </row>
    <row r="4">
      <c r="A4" s="99" t="s">
        <v>1973</v>
      </c>
      <c r="B4" s="99">
        <v>3035.0</v>
      </c>
      <c r="C4" s="99" t="s">
        <v>1975</v>
      </c>
      <c r="D4" s="99" t="s">
        <v>1976</v>
      </c>
      <c r="E4" s="99" t="s">
        <v>681</v>
      </c>
    </row>
    <row r="5">
      <c r="A5" s="100" t="s">
        <v>1978</v>
      </c>
      <c r="B5" s="100">
        <v>15.0</v>
      </c>
      <c r="C5" s="100" t="s">
        <v>1980</v>
      </c>
      <c r="D5" s="100" t="s">
        <v>1981</v>
      </c>
      <c r="E5" s="100" t="s">
        <v>1983</v>
      </c>
    </row>
    <row r="6">
      <c r="A6" s="100" t="s">
        <v>1984</v>
      </c>
      <c r="B6" s="100">
        <v>200.0</v>
      </c>
      <c r="C6" s="100" t="s">
        <v>1986</v>
      </c>
      <c r="D6" s="100" t="s">
        <v>1987</v>
      </c>
      <c r="E6" s="100" t="s">
        <v>681</v>
      </c>
    </row>
    <row r="7">
      <c r="A7" s="100" t="s">
        <v>1988</v>
      </c>
      <c r="B7" s="100">
        <v>14.0</v>
      </c>
      <c r="C7" s="100" t="s">
        <v>1990</v>
      </c>
      <c r="D7" s="100" t="s">
        <v>1991</v>
      </c>
      <c r="E7" s="100" t="s">
        <v>1992</v>
      </c>
    </row>
    <row r="8">
      <c r="A8" s="100" t="s">
        <v>1994</v>
      </c>
      <c r="B8" s="100">
        <v>2.0</v>
      </c>
      <c r="C8" s="100" t="s">
        <v>1995</v>
      </c>
      <c r="D8" s="100" t="s">
        <v>1996</v>
      </c>
      <c r="E8" s="100" t="s">
        <v>1992</v>
      </c>
    </row>
    <row r="9">
      <c r="A9" s="100" t="s">
        <v>1998</v>
      </c>
      <c r="B9" s="138">
        <v>0.5</v>
      </c>
      <c r="C9" s="100" t="s">
        <v>2001</v>
      </c>
      <c r="D9" s="100" t="s">
        <v>1996</v>
      </c>
      <c r="E9" s="100" t="s">
        <v>1992</v>
      </c>
    </row>
    <row r="10">
      <c r="A10" s="100" t="s">
        <v>2003</v>
      </c>
      <c r="B10" s="100">
        <v>25.0</v>
      </c>
      <c r="C10" s="100" t="s">
        <v>2004</v>
      </c>
      <c r="D10" s="100" t="s">
        <v>2006</v>
      </c>
      <c r="E10" s="100" t="s">
        <v>681</v>
      </c>
    </row>
    <row r="11">
      <c r="A11" s="100" t="s">
        <v>2007</v>
      </c>
      <c r="B11" s="100">
        <v>354.0</v>
      </c>
      <c r="C11" s="100" t="s">
        <v>2008</v>
      </c>
      <c r="D11" s="100" t="s">
        <v>2009</v>
      </c>
      <c r="E11" s="100" t="s">
        <v>681</v>
      </c>
    </row>
    <row r="12">
      <c r="A12" s="100" t="s">
        <v>2011</v>
      </c>
      <c r="B12" s="100">
        <v>6.91</v>
      </c>
      <c r="C12" s="100" t="s">
        <v>2013</v>
      </c>
      <c r="D12" s="100" t="s">
        <v>2009</v>
      </c>
      <c r="E12" s="100" t="s">
        <v>681</v>
      </c>
    </row>
    <row r="13">
      <c r="A13" s="100" t="s">
        <v>2015</v>
      </c>
      <c r="B13" s="100">
        <v>9.36</v>
      </c>
      <c r="C13" s="100" t="s">
        <v>2016</v>
      </c>
      <c r="D13" s="100" t="s">
        <v>2009</v>
      </c>
      <c r="E13" s="100" t="s">
        <v>681</v>
      </c>
    </row>
    <row r="14">
      <c r="A14" s="100" t="s">
        <v>2018</v>
      </c>
      <c r="B14" s="100">
        <v>726.0</v>
      </c>
      <c r="C14" s="100" t="s">
        <v>2020</v>
      </c>
      <c r="D14" s="100" t="s">
        <v>2009</v>
      </c>
      <c r="E14" s="100" t="s">
        <v>681</v>
      </c>
    </row>
    <row r="15">
      <c r="A15" s="100" t="s">
        <v>2021</v>
      </c>
      <c r="B15" s="100">
        <v>662.0</v>
      </c>
      <c r="C15" s="100" t="s">
        <v>2008</v>
      </c>
      <c r="D15" s="100" t="s">
        <v>2009</v>
      </c>
      <c r="E15" s="100" t="s">
        <v>681</v>
      </c>
    </row>
    <row r="16">
      <c r="A16" s="100" t="s">
        <v>2023</v>
      </c>
      <c r="B16" s="100">
        <v>9.53</v>
      </c>
      <c r="C16" s="100" t="s">
        <v>2013</v>
      </c>
      <c r="D16" s="100" t="s">
        <v>2009</v>
      </c>
      <c r="E16" s="100" t="s">
        <v>681</v>
      </c>
    </row>
    <row r="17">
      <c r="A17" s="100" t="s">
        <v>2026</v>
      </c>
      <c r="B17" s="100">
        <v>15.9</v>
      </c>
      <c r="C17" s="100" t="s">
        <v>2016</v>
      </c>
      <c r="D17" s="100" t="s">
        <v>2009</v>
      </c>
      <c r="E17" s="100" t="s">
        <v>681</v>
      </c>
    </row>
    <row r="18">
      <c r="A18" s="100" t="s">
        <v>2028</v>
      </c>
      <c r="B18" s="100">
        <v>539.6</v>
      </c>
      <c r="C18" s="100" t="s">
        <v>2020</v>
      </c>
      <c r="D18" s="100" t="s">
        <v>2009</v>
      </c>
      <c r="E18" s="100" t="s">
        <v>681</v>
      </c>
    </row>
    <row r="19">
      <c r="A19" s="100" t="s">
        <v>2030</v>
      </c>
      <c r="B19" s="100">
        <f>SUM('14-Sol Menu'!$E$4:$E$73)/'Parameters &amp; Sources'!$B$7</f>
        <v>2447.928571</v>
      </c>
      <c r="C19" s="100" t="s">
        <v>2039</v>
      </c>
      <c r="D19" s="100" t="s">
        <v>2040</v>
      </c>
      <c r="E19" s="100" t="s">
        <v>2041</v>
      </c>
    </row>
    <row r="20">
      <c r="A20" s="100" t="s">
        <v>2042</v>
      </c>
      <c r="B20" s="139">
        <f>AVERAGE('Daily Nutrition'!$D$4:$D$17)</f>
        <v>138.5</v>
      </c>
      <c r="C20" s="100" t="s">
        <v>2039</v>
      </c>
      <c r="D20" s="100" t="s">
        <v>2049</v>
      </c>
      <c r="E20" s="100" t="s">
        <v>2050</v>
      </c>
    </row>
    <row r="21" ht="15.75" customHeight="1">
      <c r="A21" s="100" t="s">
        <v>2051</v>
      </c>
      <c r="B21" s="100">
        <v>1.2</v>
      </c>
      <c r="C21" s="100" t="s">
        <v>2053</v>
      </c>
      <c r="D21" s="100" t="s">
        <v>2054</v>
      </c>
      <c r="E21" s="100" t="s">
        <v>702</v>
      </c>
    </row>
    <row r="22" ht="15.75" customHeight="1">
      <c r="A22" s="101" t="s">
        <v>2056</v>
      </c>
      <c r="B22" s="101">
        <v>1.8</v>
      </c>
      <c r="C22" s="101" t="s">
        <v>2053</v>
      </c>
      <c r="D22" s="101" t="s">
        <v>2054</v>
      </c>
      <c r="E22" s="101" t="s">
        <v>702</v>
      </c>
    </row>
    <row r="23" ht="15.75" customHeight="1">
      <c r="A23" s="140"/>
      <c r="B23" s="140"/>
      <c r="C23" s="140"/>
      <c r="D23" s="140"/>
      <c r="E23" s="140"/>
    </row>
    <row r="24" ht="15.75" customHeight="1">
      <c r="A24" s="141" t="s">
        <v>2060</v>
      </c>
      <c r="B24" s="4"/>
      <c r="C24" s="4"/>
      <c r="D24" s="4"/>
      <c r="E24" s="4"/>
    </row>
    <row r="25" ht="30.0" customHeight="1">
      <c r="A25" s="137" t="s">
        <v>2064</v>
      </c>
      <c r="B25" s="97" t="s">
        <v>2065</v>
      </c>
      <c r="C25" s="97" t="s">
        <v>2066</v>
      </c>
      <c r="D25" s="97" t="s">
        <v>2067</v>
      </c>
      <c r="E25" s="98" t="s">
        <v>2069</v>
      </c>
    </row>
    <row r="26" ht="15.75" customHeight="1">
      <c r="A26" s="99" t="s">
        <v>1588</v>
      </c>
      <c r="B26" s="99" t="s">
        <v>2070</v>
      </c>
      <c r="C26" s="99" t="s">
        <v>2072</v>
      </c>
      <c r="D26" s="99" t="s">
        <v>2073</v>
      </c>
      <c r="E26" s="99" t="s">
        <v>2074</v>
      </c>
    </row>
    <row r="27" ht="15.75" customHeight="1">
      <c r="A27" s="100" t="s">
        <v>2075</v>
      </c>
      <c r="B27" s="100" t="s">
        <v>2077</v>
      </c>
      <c r="C27" s="100" t="s">
        <v>2078</v>
      </c>
      <c r="D27" s="100" t="s">
        <v>2079</v>
      </c>
      <c r="E27" s="100" t="s">
        <v>2080</v>
      </c>
    </row>
    <row r="28" ht="15.75" customHeight="1">
      <c r="A28" s="100" t="s">
        <v>2081</v>
      </c>
      <c r="B28" s="100" t="s">
        <v>2083</v>
      </c>
      <c r="C28" s="100" t="s">
        <v>2084</v>
      </c>
      <c r="D28" s="100" t="s">
        <v>2079</v>
      </c>
      <c r="E28" s="100" t="s">
        <v>2085</v>
      </c>
    </row>
    <row r="29" ht="15.75" customHeight="1">
      <c r="A29" s="100" t="s">
        <v>2087</v>
      </c>
      <c r="B29" s="100" t="s">
        <v>2088</v>
      </c>
      <c r="C29" s="100" t="s">
        <v>2089</v>
      </c>
      <c r="D29" s="100" t="s">
        <v>2090</v>
      </c>
      <c r="E29" s="100" t="s">
        <v>2092</v>
      </c>
    </row>
    <row r="30" ht="15.75" customHeight="1">
      <c r="A30" s="100" t="s">
        <v>2093</v>
      </c>
      <c r="B30" s="100" t="s">
        <v>2094</v>
      </c>
      <c r="C30" s="100" t="s">
        <v>2096</v>
      </c>
      <c r="D30" s="100" t="s">
        <v>2097</v>
      </c>
      <c r="E30" s="100" t="s">
        <v>2098</v>
      </c>
    </row>
    <row r="31" ht="15.75" customHeight="1">
      <c r="A31" s="100" t="s">
        <v>2099</v>
      </c>
      <c r="B31" s="100" t="s">
        <v>2100</v>
      </c>
      <c r="C31" s="100" t="s">
        <v>2101</v>
      </c>
      <c r="D31" s="100" t="s">
        <v>2103</v>
      </c>
      <c r="E31" s="100" t="s">
        <v>2104</v>
      </c>
    </row>
    <row r="32" ht="15.75" customHeight="1">
      <c r="A32" s="101" t="s">
        <v>2105</v>
      </c>
      <c r="B32" s="101" t="s">
        <v>2106</v>
      </c>
      <c r="C32" s="101" t="s">
        <v>2107</v>
      </c>
      <c r="D32" s="101" t="s">
        <v>2108</v>
      </c>
      <c r="E32" s="101" t="s">
        <v>2109</v>
      </c>
    </row>
    <row r="33" ht="15.75" customHeight="1">
      <c r="A33" s="140"/>
      <c r="B33" s="140"/>
      <c r="C33" s="140"/>
      <c r="D33" s="140"/>
      <c r="E33" s="140"/>
    </row>
    <row r="34" ht="15.75" customHeight="1">
      <c r="A34" s="140"/>
      <c r="B34" s="140"/>
      <c r="C34" s="140"/>
      <c r="D34" s="140"/>
      <c r="E34" s="140"/>
    </row>
    <row r="35" ht="15.75" customHeight="1">
      <c r="A35" s="142" t="s">
        <v>2113</v>
      </c>
      <c r="B35" s="4"/>
      <c r="C35" s="4"/>
      <c r="D35" s="4"/>
      <c r="E35" s="4"/>
    </row>
    <row r="36" ht="30.0" customHeight="1">
      <c r="A36" s="137" t="s">
        <v>2117</v>
      </c>
      <c r="B36" s="97" t="s">
        <v>672</v>
      </c>
      <c r="C36" s="97" t="s">
        <v>2119</v>
      </c>
      <c r="D36" s="97" t="s">
        <v>2120</v>
      </c>
      <c r="E36" s="98" t="s">
        <v>2121</v>
      </c>
    </row>
    <row r="37" ht="15.75" customHeight="1">
      <c r="A37" s="99" t="s">
        <v>2122</v>
      </c>
      <c r="B37" s="99" t="s">
        <v>2124</v>
      </c>
      <c r="C37" s="99" t="s">
        <v>2125</v>
      </c>
      <c r="D37" s="99" t="s">
        <v>681</v>
      </c>
      <c r="E37" s="99" t="s">
        <v>2126</v>
      </c>
    </row>
    <row r="38" ht="15.75" customHeight="1">
      <c r="A38" s="100" t="s">
        <v>2128</v>
      </c>
      <c r="B38" s="100" t="s">
        <v>2129</v>
      </c>
      <c r="C38" s="100" t="s">
        <v>2130</v>
      </c>
      <c r="D38" s="100" t="s">
        <v>702</v>
      </c>
      <c r="E38" s="100" t="s">
        <v>2131</v>
      </c>
    </row>
    <row r="39" ht="15.75" customHeight="1">
      <c r="A39" s="100" t="s">
        <v>2133</v>
      </c>
      <c r="B39" s="100" t="s">
        <v>2134</v>
      </c>
      <c r="C39" s="100" t="s">
        <v>2135</v>
      </c>
      <c r="D39" s="100" t="s">
        <v>2137</v>
      </c>
      <c r="E39" s="100" t="s">
        <v>2138</v>
      </c>
    </row>
    <row r="40" ht="15.75" customHeight="1">
      <c r="A40" s="100" t="s">
        <v>2139</v>
      </c>
      <c r="B40" s="100" t="s">
        <v>2140</v>
      </c>
      <c r="C40" s="100" t="s">
        <v>2142</v>
      </c>
      <c r="D40" s="100" t="s">
        <v>731</v>
      </c>
      <c r="E40" s="100" t="s">
        <v>2131</v>
      </c>
    </row>
    <row r="41" ht="15.75" customHeight="1">
      <c r="A41" s="100" t="s">
        <v>2144</v>
      </c>
      <c r="B41" s="100" t="s">
        <v>2145</v>
      </c>
      <c r="C41" s="100" t="s">
        <v>2146</v>
      </c>
      <c r="D41" s="100" t="s">
        <v>2147</v>
      </c>
      <c r="E41" s="100" t="s">
        <v>2149</v>
      </c>
    </row>
    <row r="42" ht="15.75" customHeight="1">
      <c r="A42" s="100" t="s">
        <v>2150</v>
      </c>
      <c r="B42" s="100" t="s">
        <v>2151</v>
      </c>
      <c r="C42" s="100" t="s">
        <v>2153</v>
      </c>
      <c r="D42" s="100" t="s">
        <v>2154</v>
      </c>
      <c r="E42" s="100" t="s">
        <v>2155</v>
      </c>
    </row>
    <row r="43" ht="15.75" customHeight="1">
      <c r="A43" s="100" t="s">
        <v>2157</v>
      </c>
      <c r="B43" s="100" t="s">
        <v>2158</v>
      </c>
      <c r="C43" s="100" t="s">
        <v>2159</v>
      </c>
      <c r="D43" s="100" t="s">
        <v>2161</v>
      </c>
      <c r="E43" s="100" t="s">
        <v>2162</v>
      </c>
    </row>
    <row r="44" ht="15.75" customHeight="1">
      <c r="A44" s="100" t="s">
        <v>2163</v>
      </c>
      <c r="B44" s="100" t="s">
        <v>2165</v>
      </c>
      <c r="C44" s="100" t="s">
        <v>2166</v>
      </c>
      <c r="D44" s="100" t="s">
        <v>2167</v>
      </c>
      <c r="E44" s="100" t="s">
        <v>2162</v>
      </c>
    </row>
    <row r="45" ht="15.75" customHeight="1">
      <c r="A45" s="100" t="s">
        <v>2169</v>
      </c>
      <c r="B45" s="100" t="s">
        <v>2170</v>
      </c>
      <c r="C45" s="100" t="s">
        <v>2171</v>
      </c>
      <c r="D45" s="100" t="s">
        <v>2172</v>
      </c>
      <c r="E45" s="100" t="s">
        <v>2162</v>
      </c>
    </row>
    <row r="46" ht="15.75" customHeight="1">
      <c r="A46" s="100" t="s">
        <v>2174</v>
      </c>
      <c r="B46" s="100" t="s">
        <v>2175</v>
      </c>
      <c r="C46" s="100" t="s">
        <v>2176</v>
      </c>
      <c r="D46" s="100" t="s">
        <v>2178</v>
      </c>
      <c r="E46" s="100" t="s">
        <v>2162</v>
      </c>
    </row>
    <row r="47" ht="15.75" customHeight="1">
      <c r="A47" s="100" t="s">
        <v>2179</v>
      </c>
      <c r="B47" s="100" t="s">
        <v>2181</v>
      </c>
      <c r="C47" s="100" t="s">
        <v>2182</v>
      </c>
      <c r="D47" s="100" t="s">
        <v>2183</v>
      </c>
      <c r="E47" s="100" t="s">
        <v>2184</v>
      </c>
    </row>
    <row r="48" ht="15.75" customHeight="1">
      <c r="A48" s="100" t="s">
        <v>2186</v>
      </c>
      <c r="B48" s="100" t="s">
        <v>2187</v>
      </c>
      <c r="C48" s="100" t="s">
        <v>2189</v>
      </c>
      <c r="D48" s="100" t="s">
        <v>2190</v>
      </c>
      <c r="E48" s="100" t="s">
        <v>2191</v>
      </c>
    </row>
    <row r="49" ht="15.75" customHeight="1">
      <c r="A49" s="100" t="s">
        <v>2193</v>
      </c>
      <c r="B49" s="100" t="s">
        <v>2194</v>
      </c>
      <c r="C49" s="100" t="s">
        <v>2195</v>
      </c>
      <c r="D49" s="100" t="s">
        <v>2196</v>
      </c>
      <c r="E49" s="100" t="s">
        <v>2162</v>
      </c>
    </row>
    <row r="50" ht="15.75" customHeight="1">
      <c r="A50" s="100" t="s">
        <v>2198</v>
      </c>
      <c r="B50" s="100" t="s">
        <v>2199</v>
      </c>
      <c r="C50" s="100" t="s">
        <v>2201</v>
      </c>
      <c r="D50" s="100" t="s">
        <v>2202</v>
      </c>
      <c r="E50" s="100" t="s">
        <v>2162</v>
      </c>
    </row>
    <row r="51" ht="15.75" customHeight="1">
      <c r="A51" s="100" t="s">
        <v>2204</v>
      </c>
      <c r="B51" s="100" t="s">
        <v>2205</v>
      </c>
      <c r="C51" s="100" t="s">
        <v>2206</v>
      </c>
      <c r="D51" s="100" t="s">
        <v>2208</v>
      </c>
      <c r="E51" s="100" t="s">
        <v>2162</v>
      </c>
    </row>
    <row r="52" ht="15.75" customHeight="1">
      <c r="A52" s="100" t="s">
        <v>2210</v>
      </c>
      <c r="B52" s="100" t="s">
        <v>2211</v>
      </c>
      <c r="C52" s="100" t="s">
        <v>2212</v>
      </c>
      <c r="D52" s="100" t="s">
        <v>2213</v>
      </c>
      <c r="E52" s="100" t="s">
        <v>2162</v>
      </c>
    </row>
    <row r="53" ht="15.75" customHeight="1">
      <c r="A53" s="100" t="s">
        <v>2215</v>
      </c>
      <c r="B53" s="100" t="s">
        <v>2216</v>
      </c>
      <c r="C53" s="100" t="s">
        <v>2218</v>
      </c>
      <c r="D53" s="100" t="s">
        <v>2219</v>
      </c>
      <c r="E53" s="100" t="s">
        <v>2162</v>
      </c>
    </row>
    <row r="54" ht="15.75" customHeight="1">
      <c r="A54" s="100" t="s">
        <v>2220</v>
      </c>
      <c r="B54" s="100" t="s">
        <v>2221</v>
      </c>
      <c r="C54" s="100" t="s">
        <v>2223</v>
      </c>
      <c r="D54" s="100" t="s">
        <v>2225</v>
      </c>
      <c r="E54" s="100" t="s">
        <v>2162</v>
      </c>
    </row>
    <row r="55" ht="15.75" customHeight="1">
      <c r="A55" s="100" t="s">
        <v>2226</v>
      </c>
      <c r="B55" s="100" t="s">
        <v>2228</v>
      </c>
      <c r="C55" s="100" t="s">
        <v>2229</v>
      </c>
      <c r="D55" s="100" t="s">
        <v>808</v>
      </c>
      <c r="E55" s="100" t="s">
        <v>2231</v>
      </c>
    </row>
    <row r="56" ht="15.75" customHeight="1">
      <c r="A56" s="100" t="s">
        <v>2232</v>
      </c>
      <c r="B56" s="100" t="s">
        <v>2233</v>
      </c>
      <c r="C56" s="100" t="s">
        <v>2235</v>
      </c>
      <c r="D56" s="100" t="s">
        <v>816</v>
      </c>
      <c r="E56" s="100" t="s">
        <v>2236</v>
      </c>
    </row>
    <row r="57" ht="15.75" customHeight="1">
      <c r="A57" s="100" t="s">
        <v>2238</v>
      </c>
      <c r="B57" s="100" t="s">
        <v>2239</v>
      </c>
      <c r="C57" s="100" t="s">
        <v>2240</v>
      </c>
      <c r="D57" s="100" t="s">
        <v>2242</v>
      </c>
      <c r="E57" s="100" t="s">
        <v>2243</v>
      </c>
    </row>
    <row r="58" ht="15.75" customHeight="1">
      <c r="A58" s="100" t="s">
        <v>2244</v>
      </c>
      <c r="B58" s="100" t="s">
        <v>2246</v>
      </c>
      <c r="C58" s="100" t="s">
        <v>2247</v>
      </c>
      <c r="D58" s="100" t="s">
        <v>2248</v>
      </c>
      <c r="E58" s="100" t="s">
        <v>2250</v>
      </c>
    </row>
    <row r="59" ht="15.75" customHeight="1">
      <c r="A59" s="100" t="s">
        <v>2251</v>
      </c>
      <c r="B59" s="100" t="s">
        <v>2253</v>
      </c>
      <c r="C59" s="100" t="s">
        <v>2254</v>
      </c>
      <c r="D59" s="100" t="s">
        <v>2255</v>
      </c>
      <c r="E59" s="100" t="s">
        <v>2256</v>
      </c>
    </row>
    <row r="60" ht="15.75" customHeight="1">
      <c r="A60" s="100" t="s">
        <v>2258</v>
      </c>
      <c r="B60" s="100" t="s">
        <v>2259</v>
      </c>
      <c r="C60" s="100" t="s">
        <v>2261</v>
      </c>
      <c r="D60" s="100" t="s">
        <v>2262</v>
      </c>
      <c r="E60" s="100" t="s">
        <v>2243</v>
      </c>
    </row>
    <row r="61" ht="15.75" customHeight="1">
      <c r="A61" s="100" t="s">
        <v>2263</v>
      </c>
      <c r="B61" s="100" t="s">
        <v>2265</v>
      </c>
      <c r="C61" s="100" t="s">
        <v>2266</v>
      </c>
      <c r="D61" s="100" t="s">
        <v>2267</v>
      </c>
      <c r="E61" s="100" t="s">
        <v>2243</v>
      </c>
    </row>
    <row r="62" ht="15.75" customHeight="1">
      <c r="A62" s="100" t="s">
        <v>2269</v>
      </c>
      <c r="B62" s="100" t="s">
        <v>2270</v>
      </c>
      <c r="C62" s="100" t="s">
        <v>2271</v>
      </c>
      <c r="D62" s="100" t="s">
        <v>2272</v>
      </c>
      <c r="E62" s="100" t="s">
        <v>2274</v>
      </c>
    </row>
    <row r="63" ht="15.75" customHeight="1">
      <c r="A63" s="100" t="s">
        <v>2275</v>
      </c>
      <c r="B63" s="100" t="s">
        <v>2276</v>
      </c>
      <c r="C63" s="100" t="s">
        <v>2277</v>
      </c>
      <c r="D63" s="100" t="s">
        <v>2278</v>
      </c>
      <c r="E63" s="100" t="s">
        <v>2280</v>
      </c>
    </row>
    <row r="64" ht="15.75" customHeight="1">
      <c r="A64" s="100" t="s">
        <v>2281</v>
      </c>
      <c r="B64" s="100" t="s">
        <v>2282</v>
      </c>
      <c r="C64" s="100" t="s">
        <v>2283</v>
      </c>
      <c r="D64" s="100" t="s">
        <v>2284</v>
      </c>
      <c r="E64" s="100" t="s">
        <v>2285</v>
      </c>
    </row>
    <row r="65" ht="15.75" customHeight="1">
      <c r="A65" s="100" t="s">
        <v>2287</v>
      </c>
      <c r="B65" s="100" t="s">
        <v>2288</v>
      </c>
      <c r="C65" s="100" t="s">
        <v>2289</v>
      </c>
      <c r="D65" s="100" t="s">
        <v>2290</v>
      </c>
      <c r="E65" s="100" t="s">
        <v>2291</v>
      </c>
    </row>
    <row r="66" ht="15.75" customHeight="1">
      <c r="A66" s="100" t="s">
        <v>2293</v>
      </c>
      <c r="B66" s="100" t="s">
        <v>2294</v>
      </c>
      <c r="C66" s="100" t="s">
        <v>2295</v>
      </c>
      <c r="D66" s="100" t="s">
        <v>2296</v>
      </c>
      <c r="E66" s="100" t="s">
        <v>2297</v>
      </c>
    </row>
    <row r="67" ht="15.75" customHeight="1">
      <c r="A67" s="100" t="s">
        <v>2299</v>
      </c>
      <c r="B67" s="100" t="s">
        <v>2300</v>
      </c>
      <c r="C67" s="100" t="s">
        <v>2301</v>
      </c>
      <c r="D67" s="100" t="s">
        <v>2303</v>
      </c>
      <c r="E67" s="100" t="s">
        <v>2304</v>
      </c>
    </row>
    <row r="68" ht="15.75" customHeight="1">
      <c r="A68" s="101" t="s">
        <v>2305</v>
      </c>
      <c r="B68" s="101" t="s">
        <v>2307</v>
      </c>
      <c r="C68" s="101" t="s">
        <v>2308</v>
      </c>
      <c r="D68" s="101" t="s">
        <v>2309</v>
      </c>
      <c r="E68" s="101" t="s">
        <v>2310</v>
      </c>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E1"/>
    <mergeCell ref="A2:E2"/>
    <mergeCell ref="A24:E24"/>
    <mergeCell ref="A35:E35"/>
  </mergeCells>
  <printOptions/>
  <pageMargins bottom="0.75" footer="0.0" header="0.0" left="0.7" right="0.7" top="0.75"/>
  <pageSetup orientation="landscape"/>
  <drawing r:id="rId1"/>
</worksheet>
</file>